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-Office on Blackbox\Bonds\Bond Procedures\2023 Update\Updated Packet for Monetary Guaranty Procedures 2022\"/>
    </mc:Choice>
  </mc:AlternateContent>
  <xr:revisionPtr revIDLastSave="0" documentId="8_{0D6FCACB-DCE2-49A0-89AE-D02F43BAA221}" xr6:coauthVersionLast="47" xr6:coauthVersionMax="47" xr10:uidLastSave="{00000000-0000-0000-0000-000000000000}"/>
  <workbookProtection workbookAlgorithmName="SHA-512" workbookHashValue="yrigcCbgmIFTZ8EtwZT3lc/b9aLVxo3Q9DI+Z2wfLFNnnsLiD1ytB7MHWfbtfyeZHfFfuzT5GOtSZu3oGrrwYA==" workbookSaltValue="Wy6OY3pkowsQgQUDrvbU2A==" workbookSpinCount="100000" lockStructure="1"/>
  <bookViews>
    <workbookView xWindow="-120" yWindow="-120" windowWidth="29040" windowHeight="15720" activeTab="1" xr2:uid="{0F1F0253-24E7-4358-B291-E7E9439CB09F}"/>
  </bookViews>
  <sheets>
    <sheet name="Construction Bond Form" sheetId="1" r:id="rId1"/>
    <sheet name="E&amp;S Bond Form" sheetId="3" r:id="rId2"/>
    <sheet name="Instructions" sheetId="5" r:id="rId3"/>
  </sheets>
  <definedNames>
    <definedName name="BSIWhichPageSetup" hidden="1">1</definedName>
    <definedName name="BSIWhichPageSetup_0" hidden="1">"0þ"</definedName>
    <definedName name="_xlnm.Print_Area" localSheetId="0">'Construction Bond Form'!$A$1:$J$256</definedName>
    <definedName name="_xlnm.Print_Area" localSheetId="1">'E&amp;S Bond Form'!$A$1:$J$135</definedName>
    <definedName name="_xlnm.Print_Area" localSheetId="2">Instructions!$A$1:$D$75</definedName>
    <definedName name="_xlnm.Print_Titles" localSheetId="0">'Construction Bond Form'!$1:$13</definedName>
    <definedName name="_xlnm.Print_Titles" localSheetId="1">'E&amp;S Bond Form'!$1:$7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3" l="1"/>
  <c r="J119" i="3"/>
  <c r="I15" i="3"/>
  <c r="I120" i="3"/>
  <c r="I125" i="3" s="1"/>
  <c r="I124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87" i="3"/>
  <c r="I116" i="3"/>
  <c r="J116" i="3" s="1"/>
  <c r="I119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87" i="3"/>
  <c r="J83" i="3"/>
  <c r="J82" i="3"/>
  <c r="J81" i="3"/>
  <c r="J80" i="3"/>
  <c r="J79" i="3"/>
  <c r="J78" i="3"/>
  <c r="J77" i="3"/>
  <c r="J76" i="3"/>
  <c r="J75" i="3"/>
  <c r="J74" i="3"/>
  <c r="J73" i="3"/>
  <c r="J71" i="3"/>
  <c r="J70" i="3"/>
  <c r="I74" i="3"/>
  <c r="I75" i="3"/>
  <c r="I76" i="3"/>
  <c r="I77" i="3"/>
  <c r="I78" i="3"/>
  <c r="I79" i="3"/>
  <c r="I80" i="3"/>
  <c r="I81" i="3"/>
  <c r="I82" i="3"/>
  <c r="I83" i="3"/>
  <c r="I73" i="3"/>
  <c r="I71" i="3"/>
  <c r="I70" i="3"/>
  <c r="I84" i="3" s="1"/>
  <c r="I123" i="3" s="1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J247" i="1"/>
  <c r="J246" i="1"/>
  <c r="J245" i="1"/>
  <c r="J244" i="1"/>
  <c r="J243" i="1"/>
  <c r="J242" i="1"/>
  <c r="J241" i="1"/>
  <c r="J232" i="1"/>
  <c r="J233" i="1"/>
  <c r="J234" i="1"/>
  <c r="J235" i="1"/>
  <c r="J231" i="1"/>
  <c r="J217" i="1"/>
  <c r="J218" i="1"/>
  <c r="J219" i="1"/>
  <c r="J220" i="1"/>
  <c r="J221" i="1"/>
  <c r="J222" i="1"/>
  <c r="J223" i="1"/>
  <c r="J224" i="1"/>
  <c r="J225" i="1"/>
  <c r="J226" i="1"/>
  <c r="J227" i="1"/>
  <c r="J216" i="1"/>
  <c r="J206" i="1"/>
  <c r="J207" i="1"/>
  <c r="J208" i="1"/>
  <c r="J209" i="1"/>
  <c r="J210" i="1"/>
  <c r="J211" i="1"/>
  <c r="J212" i="1"/>
  <c r="J205" i="1"/>
  <c r="J195" i="1"/>
  <c r="J196" i="1"/>
  <c r="J197" i="1"/>
  <c r="J198" i="1"/>
  <c r="J199" i="1"/>
  <c r="J200" i="1"/>
  <c r="J201" i="1"/>
  <c r="J194" i="1"/>
  <c r="J186" i="1"/>
  <c r="J187" i="1"/>
  <c r="J188" i="1"/>
  <c r="J189" i="1"/>
  <c r="J190" i="1"/>
  <c r="J191" i="1"/>
  <c r="J192" i="1"/>
  <c r="J185" i="1"/>
  <c r="J177" i="1"/>
  <c r="J178" i="1"/>
  <c r="J179" i="1"/>
  <c r="J180" i="1"/>
  <c r="J181" i="1"/>
  <c r="J182" i="1"/>
  <c r="J183" i="1"/>
  <c r="J176" i="1"/>
  <c r="J160" i="1"/>
  <c r="J161" i="1"/>
  <c r="J162" i="1"/>
  <c r="J163" i="1"/>
  <c r="J159" i="1"/>
  <c r="J152" i="1"/>
  <c r="J153" i="1"/>
  <c r="J151" i="1"/>
  <c r="J147" i="1"/>
  <c r="J148" i="1"/>
  <c r="J149" i="1"/>
  <c r="J146" i="1"/>
  <c r="H142" i="1"/>
  <c r="H140" i="1"/>
  <c r="J140" i="1"/>
  <c r="J141" i="1"/>
  <c r="J142" i="1"/>
  <c r="J143" i="1"/>
  <c r="J144" i="1"/>
  <c r="J139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18" i="1"/>
  <c r="I35" i="1"/>
  <c r="I33" i="1"/>
  <c r="I31" i="1"/>
  <c r="I29" i="1"/>
  <c r="J168" i="1"/>
  <c r="J169" i="1"/>
  <c r="J170" i="1"/>
  <c r="J171" i="1"/>
  <c r="J172" i="1"/>
  <c r="J173" i="1"/>
  <c r="J174" i="1"/>
  <c r="J167" i="1"/>
  <c r="J158" i="1"/>
  <c r="I158" i="1"/>
  <c r="H158" i="1"/>
  <c r="J156" i="1"/>
  <c r="H156" i="1"/>
  <c r="I156" i="1"/>
  <c r="I37" i="1"/>
  <c r="J37" i="1"/>
  <c r="J35" i="1"/>
  <c r="H37" i="1"/>
  <c r="H35" i="1"/>
  <c r="H33" i="1"/>
  <c r="J33" i="1"/>
  <c r="H31" i="1"/>
  <c r="J31" i="1"/>
  <c r="J29" i="1"/>
  <c r="H29" i="1"/>
  <c r="I66" i="3" l="1"/>
  <c r="I122" i="3" s="1"/>
  <c r="I126" i="3"/>
  <c r="F29" i="1"/>
  <c r="H24" i="1"/>
  <c r="D24" i="1"/>
  <c r="I17" i="1"/>
  <c r="I167" i="1"/>
  <c r="I151" i="1"/>
  <c r="I118" i="1"/>
  <c r="J112" i="1"/>
  <c r="J102" i="1"/>
  <c r="I102" i="1"/>
  <c r="J78" i="1"/>
  <c r="I78" i="1"/>
  <c r="J62" i="1"/>
  <c r="I62" i="1"/>
  <c r="I109" i="1"/>
  <c r="I110" i="1"/>
  <c r="I111" i="1"/>
  <c r="I112" i="1"/>
  <c r="I113" i="1"/>
  <c r="I114" i="1"/>
  <c r="I108" i="1"/>
  <c r="J109" i="1"/>
  <c r="J110" i="1"/>
  <c r="J111" i="1"/>
  <c r="J113" i="1"/>
  <c r="J114" i="1"/>
  <c r="J108" i="1"/>
  <c r="I97" i="1"/>
  <c r="I98" i="1"/>
  <c r="I99" i="1"/>
  <c r="I100" i="1"/>
  <c r="I101" i="1"/>
  <c r="I103" i="1"/>
  <c r="I104" i="1"/>
  <c r="I105" i="1"/>
  <c r="I106" i="1"/>
  <c r="I96" i="1"/>
  <c r="J97" i="1"/>
  <c r="J98" i="1"/>
  <c r="J99" i="1"/>
  <c r="J100" i="1"/>
  <c r="J101" i="1"/>
  <c r="J103" i="1"/>
  <c r="J104" i="1"/>
  <c r="J105" i="1"/>
  <c r="J106" i="1"/>
  <c r="J9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76" i="1"/>
  <c r="I63" i="1"/>
  <c r="I64" i="1"/>
  <c r="I65" i="1"/>
  <c r="I66" i="1"/>
  <c r="I67" i="1"/>
  <c r="I68" i="1"/>
  <c r="I69" i="1"/>
  <c r="I70" i="1"/>
  <c r="I71" i="1"/>
  <c r="I72" i="1"/>
  <c r="I73" i="1"/>
  <c r="I74" i="1"/>
  <c r="J63" i="1"/>
  <c r="J64" i="1"/>
  <c r="J65" i="1"/>
  <c r="J66" i="1"/>
  <c r="J67" i="1"/>
  <c r="J68" i="1"/>
  <c r="J69" i="1"/>
  <c r="J70" i="1"/>
  <c r="J71" i="1"/>
  <c r="J72" i="1"/>
  <c r="J73" i="1"/>
  <c r="J74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7" i="1"/>
  <c r="J15" i="1"/>
  <c r="I20" i="1"/>
  <c r="I23" i="1"/>
  <c r="I22" i="1"/>
  <c r="I21" i="1"/>
  <c r="I19" i="1"/>
  <c r="I18" i="1"/>
  <c r="I16" i="1"/>
  <c r="I15" i="1"/>
  <c r="J16" i="1"/>
  <c r="J17" i="1"/>
  <c r="J18" i="1"/>
  <c r="J19" i="1"/>
  <c r="J20" i="1"/>
  <c r="J21" i="1"/>
  <c r="J22" i="1"/>
  <c r="J23" i="1"/>
  <c r="J154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9" i="1"/>
  <c r="I140" i="1"/>
  <c r="I141" i="1"/>
  <c r="I142" i="1"/>
  <c r="I143" i="1"/>
  <c r="I144" i="1"/>
  <c r="I146" i="1"/>
  <c r="I147" i="1"/>
  <c r="I148" i="1"/>
  <c r="I149" i="1"/>
  <c r="I152" i="1"/>
  <c r="I153" i="1"/>
  <c r="I154" i="1"/>
  <c r="I159" i="1"/>
  <c r="I160" i="1"/>
  <c r="I161" i="1"/>
  <c r="I162" i="1"/>
  <c r="I163" i="1"/>
  <c r="I168" i="1"/>
  <c r="I169" i="1"/>
  <c r="I170" i="1"/>
  <c r="I171" i="1"/>
  <c r="I172" i="1"/>
  <c r="I173" i="1"/>
  <c r="I174" i="1"/>
  <c r="I176" i="1"/>
  <c r="I177" i="1"/>
  <c r="I178" i="1"/>
  <c r="I179" i="1"/>
  <c r="I180" i="1"/>
  <c r="I181" i="1"/>
  <c r="I182" i="1"/>
  <c r="I183" i="1"/>
  <c r="I185" i="1"/>
  <c r="I186" i="1"/>
  <c r="I187" i="1"/>
  <c r="I188" i="1"/>
  <c r="I189" i="1"/>
  <c r="I190" i="1"/>
  <c r="I191" i="1"/>
  <c r="I192" i="1"/>
  <c r="I194" i="1"/>
  <c r="I195" i="1"/>
  <c r="I196" i="1"/>
  <c r="I197" i="1"/>
  <c r="I198" i="1"/>
  <c r="I199" i="1"/>
  <c r="I200" i="1"/>
  <c r="I201" i="1"/>
  <c r="I205" i="1"/>
  <c r="I206" i="1"/>
  <c r="I207" i="1"/>
  <c r="I208" i="1"/>
  <c r="I209" i="1"/>
  <c r="I210" i="1"/>
  <c r="I211" i="1"/>
  <c r="I212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31" i="1"/>
  <c r="I232" i="1"/>
  <c r="I233" i="1"/>
  <c r="I234" i="1"/>
  <c r="I235" i="1"/>
  <c r="B34" i="5"/>
  <c r="A34" i="5"/>
  <c r="B33" i="5"/>
  <c r="A33" i="5"/>
  <c r="B17" i="5"/>
  <c r="A17" i="5"/>
  <c r="B16" i="5"/>
  <c r="A16" i="5"/>
  <c r="C10" i="5"/>
  <c r="B10" i="5"/>
  <c r="A10" i="5"/>
  <c r="C9" i="5"/>
  <c r="B9" i="5"/>
  <c r="A9" i="5"/>
  <c r="F15" i="1"/>
  <c r="F83" i="1"/>
  <c r="F82" i="1"/>
  <c r="F227" i="1"/>
  <c r="F226" i="1"/>
  <c r="F225" i="1"/>
  <c r="F212" i="1"/>
  <c r="F211" i="1"/>
  <c r="F163" i="1"/>
  <c r="F114" i="1"/>
  <c r="F113" i="1"/>
  <c r="F58" i="1"/>
  <c r="F23" i="1"/>
  <c r="F15" i="3"/>
  <c r="F22" i="1"/>
  <c r="F21" i="1"/>
  <c r="F235" i="1"/>
  <c r="F17" i="1"/>
  <c r="F20" i="1"/>
  <c r="F234" i="1"/>
  <c r="F232" i="1"/>
  <c r="F233" i="1"/>
  <c r="F222" i="1"/>
  <c r="F224" i="1"/>
  <c r="F223" i="1"/>
  <c r="F221" i="1"/>
  <c r="F220" i="1"/>
  <c r="F219" i="1"/>
  <c r="F218" i="1"/>
  <c r="F217" i="1"/>
  <c r="F56" i="1"/>
  <c r="F57" i="1"/>
  <c r="F209" i="1"/>
  <c r="F208" i="1"/>
  <c r="F207" i="1"/>
  <c r="F206" i="1"/>
  <c r="F158" i="1"/>
  <c r="F156" i="1"/>
  <c r="F35" i="1"/>
  <c r="F33" i="1"/>
  <c r="F31" i="1"/>
  <c r="F37" i="1"/>
  <c r="I24" i="1" l="1"/>
  <c r="J240" i="1" s="1"/>
  <c r="J248" i="1" s="1"/>
  <c r="J249" i="1" s="1"/>
  <c r="J250" i="1" s="1"/>
  <c r="J24" i="1"/>
  <c r="I202" i="1"/>
  <c r="I164" i="1"/>
  <c r="I115" i="1"/>
  <c r="I236" i="1"/>
  <c r="I213" i="1"/>
  <c r="I228" i="1"/>
  <c r="I59" i="1"/>
  <c r="F231" i="1"/>
  <c r="F236" i="1" s="1"/>
  <c r="F216" i="1"/>
  <c r="F228" i="1" s="1"/>
  <c r="F210" i="1"/>
  <c r="F205" i="1"/>
  <c r="J228" i="1" l="1"/>
  <c r="J236" i="1"/>
  <c r="F213" i="1"/>
  <c r="J213" i="1" s="1"/>
  <c r="F246" i="1"/>
  <c r="F247" i="1"/>
  <c r="F201" i="1" l="1"/>
  <c r="F70" i="3"/>
  <c r="F74" i="3"/>
  <c r="F73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3" i="3"/>
  <c r="F82" i="3"/>
  <c r="F81" i="3"/>
  <c r="F80" i="3"/>
  <c r="F79" i="3"/>
  <c r="F78" i="3"/>
  <c r="F77" i="3"/>
  <c r="F76" i="3"/>
  <c r="F75" i="3"/>
  <c r="F71" i="3"/>
  <c r="F119" i="3"/>
  <c r="F120" i="3" s="1"/>
  <c r="F125" i="3" s="1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200" i="1"/>
  <c r="F199" i="1"/>
  <c r="F198" i="1"/>
  <c r="F197" i="1"/>
  <c r="F196" i="1"/>
  <c r="F195" i="1"/>
  <c r="F194" i="1"/>
  <c r="F192" i="1"/>
  <c r="F116" i="3" l="1"/>
  <c r="F124" i="3" s="1"/>
  <c r="F84" i="3"/>
  <c r="F66" i="3"/>
  <c r="F123" i="3" l="1"/>
  <c r="J84" i="3"/>
  <c r="F122" i="3"/>
  <c r="J66" i="3"/>
  <c r="F126" i="3"/>
  <c r="F127" i="3" s="1"/>
  <c r="F128" i="3" s="1"/>
  <c r="F191" i="1"/>
  <c r="F190" i="1"/>
  <c r="F189" i="1"/>
  <c r="F188" i="1"/>
  <c r="F187" i="1"/>
  <c r="F186" i="1"/>
  <c r="F185" i="1"/>
  <c r="F183" i="1"/>
  <c r="F182" i="1"/>
  <c r="F181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7" i="1"/>
  <c r="F162" i="1"/>
  <c r="F161" i="1"/>
  <c r="F160" i="1"/>
  <c r="F154" i="1"/>
  <c r="F152" i="1"/>
  <c r="F159" i="1"/>
  <c r="F153" i="1"/>
  <c r="F151" i="1"/>
  <c r="F148" i="1"/>
  <c r="F147" i="1"/>
  <c r="F149" i="1"/>
  <c r="F146" i="1"/>
  <c r="F238" i="1" l="1"/>
  <c r="I128" i="3"/>
  <c r="F202" i="1"/>
  <c r="F144" i="1"/>
  <c r="F142" i="1"/>
  <c r="F141" i="1"/>
  <c r="F143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4" i="1"/>
  <c r="F89" i="1"/>
  <c r="F93" i="1"/>
  <c r="F88" i="1"/>
  <c r="F90" i="1"/>
  <c r="F92" i="1"/>
  <c r="F91" i="1"/>
  <c r="F87" i="1"/>
  <c r="F86" i="1"/>
  <c r="F85" i="1"/>
  <c r="F84" i="1"/>
  <c r="F81" i="1"/>
  <c r="F80" i="1"/>
  <c r="F79" i="1"/>
  <c r="F78" i="1"/>
  <c r="F77" i="1"/>
  <c r="F76" i="1"/>
  <c r="F74" i="1"/>
  <c r="F73" i="1"/>
  <c r="F72" i="1"/>
  <c r="F71" i="1"/>
  <c r="F70" i="1"/>
  <c r="F69" i="1"/>
  <c r="F68" i="1"/>
  <c r="F67" i="1"/>
  <c r="F66" i="1"/>
  <c r="F65" i="1"/>
  <c r="F64" i="1"/>
  <c r="F63" i="1"/>
  <c r="F18" i="1"/>
  <c r="F62" i="1"/>
  <c r="F55" i="1"/>
  <c r="F54" i="1"/>
  <c r="F53" i="1"/>
  <c r="F19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27" i="1"/>
  <c r="F244" i="1" l="1"/>
  <c r="J202" i="1"/>
  <c r="F115" i="1"/>
  <c r="J115" i="1" s="1"/>
  <c r="F59" i="1"/>
  <c r="J59" i="1" s="1"/>
  <c r="F164" i="1"/>
  <c r="F16" i="1"/>
  <c r="F243" i="1" l="1"/>
  <c r="F242" i="1"/>
  <c r="F24" i="1"/>
  <c r="F240" i="1" s="1"/>
  <c r="F241" i="1"/>
  <c r="F245" i="1"/>
  <c r="F248" i="1" l="1"/>
  <c r="F249" i="1" s="1"/>
  <c r="F250" i="1" l="1"/>
</calcChain>
</file>

<file path=xl/sharedStrings.xml><?xml version="1.0" encoding="utf-8"?>
<sst xmlns="http://schemas.openxmlformats.org/spreadsheetml/2006/main" count="1163" uniqueCount="577">
  <si>
    <t>Quantity</t>
  </si>
  <si>
    <t>Unit</t>
  </si>
  <si>
    <t>Unit Price</t>
  </si>
  <si>
    <t>Cost</t>
  </si>
  <si>
    <t>Mobilization</t>
  </si>
  <si>
    <t>LS</t>
  </si>
  <si>
    <t>AC</t>
  </si>
  <si>
    <t>Clearing &amp; Grubbing (Excludes Building Demo)</t>
  </si>
  <si>
    <t>A</t>
  </si>
  <si>
    <t>Site Preparation</t>
  </si>
  <si>
    <t>B</t>
  </si>
  <si>
    <t>C</t>
  </si>
  <si>
    <t>SY</t>
  </si>
  <si>
    <t>Bituminous Concrete Base Course (BM-25.0)</t>
  </si>
  <si>
    <t>Bituminous Concrete Intermediate Course (IM)</t>
  </si>
  <si>
    <t>Bituminous Concrete Surface Course (SM-12.5A)</t>
  </si>
  <si>
    <t>Compacted Sub-Grade Preparation</t>
  </si>
  <si>
    <t>Cement Treated Aggregate</t>
  </si>
  <si>
    <t>Aggregate Base Course (21A/21B)</t>
  </si>
  <si>
    <t>Mill &amp; Overlay (WP-2)</t>
  </si>
  <si>
    <t>LF</t>
  </si>
  <si>
    <t>Curb &amp; Gutter (CG-6 &amp; CG-7)</t>
  </si>
  <si>
    <t>EA</t>
  </si>
  <si>
    <t>Residential Driveway (CG-9 W/Sidewalk)</t>
  </si>
  <si>
    <t>Guardrail: Std. W/Blocked-out Beam - GR-2 Strong Post)</t>
  </si>
  <si>
    <t>Guardrail Terminal: GR-6 (L=12’-6”), GR-7 (L=6’-3”)
MB-4 (L=37’-6”); Type I MB-5 (L=27’-1")</t>
  </si>
  <si>
    <t xml:space="preserve">Guardrail Terminal Type I GR-8 (L=25’) </t>
  </si>
  <si>
    <t xml:space="preserve">Guardrail Terminal Type II, GR-8 &amp; MB-5 (L=13’-6”) </t>
  </si>
  <si>
    <t>Traffic Barricade (TB-1)</t>
  </si>
  <si>
    <t>Underdrain (UD-1, UD-2, UD-3, UD-4)</t>
  </si>
  <si>
    <t>Pavement Markings (Painted)</t>
  </si>
  <si>
    <t>Pavement Markings (Thermo)</t>
  </si>
  <si>
    <t>CY</t>
  </si>
  <si>
    <t>Sidewalk - Concrete 4", No Base (5' wide)</t>
  </si>
  <si>
    <t>Rock Excavation (Hoe-Ram)</t>
  </si>
  <si>
    <t>Rock Excavation (Blasting)</t>
  </si>
  <si>
    <t>Pipe - HDPE (8" - 12")</t>
  </si>
  <si>
    <t>Pipe - HDPE (15" - 30")</t>
  </si>
  <si>
    <t>Pipe - HDPE (36" - 48")</t>
  </si>
  <si>
    <t>Pipe - HDPE (54" - 66")</t>
  </si>
  <si>
    <t>VF</t>
  </si>
  <si>
    <t>Nyloplast Drain Basin - 24"</t>
  </si>
  <si>
    <t>End Wall (EW-1A) Conc. - 18" - 24" Equivalent - Ellip. Pipes</t>
  </si>
  <si>
    <t>End Wall (EW-1A) Conc. - 30" - 36" Equivalent - Ellip. Pipes</t>
  </si>
  <si>
    <t>End Wall (EW-1A) Conc. - 42" Equivalent - Ellip. Pipes</t>
  </si>
  <si>
    <t>End Wall Double (EW-6) Conc. - 12" - 24" Cir. Pipes</t>
  </si>
  <si>
    <t>End Wall Double (EW-6) Conc. - 30" - 36" Cir. Pipes</t>
  </si>
  <si>
    <t>Curb &amp; Drop Inlet - 12" - 30" Pipes</t>
  </si>
  <si>
    <t>Curb &amp; Drop Inlet - 36" - 48" Pipes</t>
  </si>
  <si>
    <t>End Section (ES-1 &amp; ES-1A) Conc. - 12" - 36" Cir. Pipes</t>
  </si>
  <si>
    <t>End Section (ES-1 &amp; ES-1A) Conc. - 42" - 60" Cir. Pipes</t>
  </si>
  <si>
    <t>D1</t>
  </si>
  <si>
    <t>D2</t>
  </si>
  <si>
    <t>D3</t>
  </si>
  <si>
    <t>Box Culvert 4' X 4' Single</t>
  </si>
  <si>
    <t>Box Culvert 5' X 5' Single</t>
  </si>
  <si>
    <t>Box Culvert 6' X 6' Single</t>
  </si>
  <si>
    <t>Box Culvert 8' X 8' Single</t>
  </si>
  <si>
    <t>Box Culvert 10' X 10' Single</t>
  </si>
  <si>
    <t>Box Culvert Wing Wall (1-Side) - 4' High</t>
  </si>
  <si>
    <t>Box Culvert Wing Wall (1-Side) - 5' High</t>
  </si>
  <si>
    <t>Box Culvert Wing Wall (1-Side) - 6' High</t>
  </si>
  <si>
    <t>Box Culvert Wing Wall (1-Side) - 8' High</t>
  </si>
  <si>
    <t>Box Culvert Wing Wall (1-Side) - 10' High</t>
  </si>
  <si>
    <t>Provide estimate for ALL "oversized" or non-typical  Box Culverts and Wing Wall treatments</t>
  </si>
  <si>
    <t>D4</t>
  </si>
  <si>
    <t>Connect to Existing Structure</t>
  </si>
  <si>
    <t>Plug Pipe 6" - 36"</t>
  </si>
  <si>
    <t>Plug Pipe 42" - 60"</t>
  </si>
  <si>
    <t>Paved Ditch - Concrete 4"</t>
  </si>
  <si>
    <t>Rip-Rap Ditch - CL-I  - CL-III (18" Depth)</t>
  </si>
  <si>
    <t>Storm Sewers - Pipes</t>
  </si>
  <si>
    <t>Storm Sewers - Structures</t>
  </si>
  <si>
    <t>Storm Sewers - Culverts</t>
  </si>
  <si>
    <t>Sanitary Sewers - Pipes</t>
  </si>
  <si>
    <t>E1</t>
  </si>
  <si>
    <t>8" SDR-35/26 (Cover &lt; 20')</t>
  </si>
  <si>
    <t>10" SDR-35/26 (Cover &lt; 20')</t>
  </si>
  <si>
    <t>12" SDR-35/26 (Cover &lt; 20')</t>
  </si>
  <si>
    <t>15" SDR-35/26 (Cover &lt; 20')</t>
  </si>
  <si>
    <t>18" SDR-35/26 (Cover &lt; 20')</t>
  </si>
  <si>
    <t>21" SDR-35/26 (Cover &lt; 20')</t>
  </si>
  <si>
    <t>24" SDR-35/26 (Cover &lt; 20')</t>
  </si>
  <si>
    <t>27" SDR-35/26 (Cover &lt; 20')</t>
  </si>
  <si>
    <t>30" SDR-35/26 (Cover &lt; 20')</t>
  </si>
  <si>
    <t>36" SDR-35/26 (Cover &lt; 20')</t>
  </si>
  <si>
    <t>E2</t>
  </si>
  <si>
    <t>Sanitary Sewers - Structures</t>
  </si>
  <si>
    <t>Connect to Existing MH - Core &amp; Boot</t>
  </si>
  <si>
    <t>Drop Connections</t>
  </si>
  <si>
    <t>E3</t>
  </si>
  <si>
    <t>Service Lateral - 4" Residential</t>
  </si>
  <si>
    <t>Service Lateral - 6" Commercial</t>
  </si>
  <si>
    <t>Grease Trap</t>
  </si>
  <si>
    <t>Sanitary Sewers - Pump Stations</t>
  </si>
  <si>
    <t>E4</t>
  </si>
  <si>
    <t>PIC</t>
  </si>
  <si>
    <t>Pump Station Enclosure</t>
  </si>
  <si>
    <t>PIC/LS</t>
  </si>
  <si>
    <t>Force Main - 1-1/2" - 2" Polyethylene Tubing</t>
  </si>
  <si>
    <t>Force Main - 3" SDR-21</t>
  </si>
  <si>
    <t>Force Main - 6" - 8" SDR-21</t>
  </si>
  <si>
    <t>Force Main - ≥ 12"</t>
  </si>
  <si>
    <t>E5</t>
  </si>
  <si>
    <t>4" Pipe &amp; Fittings - CL-52 DIP</t>
  </si>
  <si>
    <t>6" Pipe &amp; Fittings - CL-52 DIP</t>
  </si>
  <si>
    <t>8" Pipe &amp; Fittings - CL-52 DIP</t>
  </si>
  <si>
    <t>12" Pipe &amp; Fittings - CL-52 DIP</t>
  </si>
  <si>
    <t>16" Pipe &amp; Fittings - CL-52 DIP</t>
  </si>
  <si>
    <t>20" Pipe &amp; Fittings - CL-52 DIP</t>
  </si>
  <si>
    <t>24" Pipe &amp; Fittings - CL-52 DIP</t>
  </si>
  <si>
    <t>30" Pipe &amp; Fittings - CL-52 DIP</t>
  </si>
  <si>
    <t>Water Mains - Pipes</t>
  </si>
  <si>
    <t>E6</t>
  </si>
  <si>
    <t>Water Mains - Appurtenances</t>
  </si>
  <si>
    <t>Valve - 8" &amp; 12"</t>
  </si>
  <si>
    <t>Valve - 4" &amp; 6"</t>
  </si>
  <si>
    <t>Valve - 16" &amp; 20"</t>
  </si>
  <si>
    <t>Valve - 24" &amp; 30"</t>
  </si>
  <si>
    <t>Hydrant Assembly (w/valve)</t>
  </si>
  <si>
    <t>E7</t>
  </si>
  <si>
    <t>Water Mains - Connections</t>
  </si>
  <si>
    <t xml:space="preserve">Connection to Main - Cut-In (Excl. Valves) - 4" - 12" </t>
  </si>
  <si>
    <t xml:space="preserve">Connection to Main - Cut-In (Excl. Valves) - 16" - 30" </t>
  </si>
  <si>
    <t xml:space="preserve">Connection to Main - Wet Tap (Excl. Valves) - 4" - 12" </t>
  </si>
  <si>
    <t xml:space="preserve">Connection to Main - Wet Tap (Excl. Valves) - 16" - 30" </t>
  </si>
  <si>
    <t>Service  - ≥ 3" Meter,  Fire / Dom (Interior)</t>
  </si>
  <si>
    <t>Service  - ≥ 3" Meter, Fire / Dom (Exterior)</t>
  </si>
  <si>
    <t>E8</t>
  </si>
  <si>
    <t>Water &amp; Sanitary Crossings</t>
  </si>
  <si>
    <t>Direct Bury Casing - 12" - 20"</t>
  </si>
  <si>
    <t>Direct Bury Casing - 24" - 30"</t>
  </si>
  <si>
    <t>Direct Bury Casing - 36"</t>
  </si>
  <si>
    <t>Pavement Restoration - 4" Depth</t>
  </si>
  <si>
    <t>Jack &amp; Bore Casing - 12" - 20"</t>
  </si>
  <si>
    <t>Jack &amp; Bore Casing - 24" - 30"</t>
  </si>
  <si>
    <t>Jack &amp; Bore Casing - 36"</t>
  </si>
  <si>
    <t>SF</t>
  </si>
  <si>
    <t>(SAF)    Safety Fence</t>
  </si>
  <si>
    <t>(CE)       Construction Entrance</t>
  </si>
  <si>
    <t>(CE)       Construction Entrance w/ Wash Rack</t>
  </si>
  <si>
    <t>(CRS)    Construction Road Stabilization</t>
  </si>
  <si>
    <t>(STB)    Straw Bail Barrier</t>
  </si>
  <si>
    <t>(SF)       Silt Fence</t>
  </si>
  <si>
    <t>(CFS)    Compost Filter Sock (Silt Fence Alternative)</t>
  </si>
  <si>
    <t>(SSF)     Super Silt Fence</t>
  </si>
  <si>
    <t>(BB)       Brush Barrier</t>
  </si>
  <si>
    <t>(IP)        Storm Drain Inlet Protection</t>
  </si>
  <si>
    <t>(CIP)     Culvert Inlet Protection</t>
  </si>
  <si>
    <t>(DD)     Temporary Diversion Dike</t>
  </si>
  <si>
    <t>(FD)      Temporary Fill Diversion</t>
  </si>
  <si>
    <t>(RWD) Temporary Right-of Way Diversion</t>
  </si>
  <si>
    <t>(DV)      Diversion</t>
  </si>
  <si>
    <t>(ST)       Temporary Sediment Trap (2 AC.)</t>
  </si>
  <si>
    <t>(ST)       Temporary Sediment Trap (3 AC.)</t>
  </si>
  <si>
    <t xml:space="preserve">                                                 + $1,000 per acre to basin</t>
  </si>
  <si>
    <t>(SC)       Temporary Vehicular Stream Crossing</t>
  </si>
  <si>
    <t>(DS)       Dewatering Structure</t>
  </si>
  <si>
    <t>(TC)       Turbidity Curtain</t>
  </si>
  <si>
    <t>(SD)       Subsurface Drain</t>
  </si>
  <si>
    <t>(SR)       Surface Roughening</t>
  </si>
  <si>
    <t>(TS)        Temporary Seeding</t>
  </si>
  <si>
    <t>(SOD)    Sodding</t>
  </si>
  <si>
    <t>(ST)       Temporary Sediment Trap (1 AC.)</t>
  </si>
  <si>
    <t>B3</t>
  </si>
  <si>
    <t>B4</t>
  </si>
  <si>
    <t>B5</t>
  </si>
  <si>
    <t>SWM &amp; BMP - Non-Proprietary / Constructed</t>
  </si>
  <si>
    <t>Constructed  Wetlands</t>
  </si>
  <si>
    <t>Bioswale</t>
  </si>
  <si>
    <t>Vegetative Grass Channel</t>
  </si>
  <si>
    <t>Infiltration Facility</t>
  </si>
  <si>
    <t>Permeable Pavement</t>
  </si>
  <si>
    <t>Vegetative Roof</t>
  </si>
  <si>
    <t>Rooftop Impervious Disconnection</t>
  </si>
  <si>
    <t>Soil Compost Amendment</t>
  </si>
  <si>
    <t>Total</t>
  </si>
  <si>
    <t>B6</t>
  </si>
  <si>
    <t>SWM &amp; BMP - Proprietary / Manufactured</t>
  </si>
  <si>
    <t>BaySaver Barracuda</t>
  </si>
  <si>
    <t>Aqua-Swirl® Stormwater treatment System</t>
  </si>
  <si>
    <t>BaySeparator™</t>
  </si>
  <si>
    <t>Continuous Deflective Separator® (CDS)</t>
  </si>
  <si>
    <t>Downstream Defender®</t>
  </si>
  <si>
    <t>Dual Vortex Separator (DVS)</t>
  </si>
  <si>
    <t>First Defense®</t>
  </si>
  <si>
    <t>Hydroguard</t>
  </si>
  <si>
    <t>Stormceptor®</t>
  </si>
  <si>
    <t>Storm Water Quality Unit</t>
  </si>
  <si>
    <t>Terre Kleen™ Hydrodynamic Separator</t>
  </si>
  <si>
    <t>V2B1</t>
  </si>
  <si>
    <t>The Vortechs® System</t>
  </si>
  <si>
    <t>CrystalClean Separator - Single Vault</t>
  </si>
  <si>
    <t>StromTank Module Debris Row</t>
  </si>
  <si>
    <t>Aqua-Filter™ Stormwater Filtration System</t>
  </si>
  <si>
    <t>StormKeeper® Sediment Strip®</t>
  </si>
  <si>
    <t>StromTech® Isolator Row™</t>
  </si>
  <si>
    <t>Stormwater Management StormFilter®</t>
  </si>
  <si>
    <t>BayFilter™ Stormwater Cartridge System</t>
  </si>
  <si>
    <t>Filterra Bioretention Systems</t>
  </si>
  <si>
    <t>FocalPoint HPMBS</t>
  </si>
  <si>
    <t>Jellyfish® Filter</t>
  </si>
  <si>
    <t>Modular Wetland System Linear (MWS-Linear)</t>
  </si>
  <si>
    <t>Perk Filter</t>
  </si>
  <si>
    <t>Silva Cell</t>
  </si>
  <si>
    <t>BMP Facilities</t>
  </si>
  <si>
    <t>BMP Facility Storage (Total)</t>
  </si>
  <si>
    <t>CF</t>
  </si>
  <si>
    <t>Detention Facilities (Wet &amp; Dry)</t>
  </si>
  <si>
    <t>EA - Each / Count                            AC - Acre</t>
  </si>
  <si>
    <t>LF - Linear Foot                              CY - Cubic Yard</t>
  </si>
  <si>
    <t>Date</t>
  </si>
  <si>
    <t>SP#</t>
  </si>
  <si>
    <t>Design Firm</t>
  </si>
  <si>
    <t>F</t>
  </si>
  <si>
    <t>Phone</t>
  </si>
  <si>
    <t>Email</t>
  </si>
  <si>
    <t>(B/M)      Soil Stabilization Blankets and Matting (EC-3)</t>
  </si>
  <si>
    <t>(MU)       Mulching</t>
  </si>
  <si>
    <t>(TP)       Tree Preservation and Protection</t>
  </si>
  <si>
    <t>(DC)      Dust Control</t>
  </si>
  <si>
    <t>(USC)    Utility Stream Crossing</t>
  </si>
  <si>
    <t>(SSS)    Structural Streambank Stabilization (EC-1)</t>
  </si>
  <si>
    <t>(VSS)     Vegetative Streambank Stabilization (EC-2)</t>
  </si>
  <si>
    <t>(LS)        Level Spreader</t>
  </si>
  <si>
    <t>(CD)       Rock Check Dams</t>
  </si>
  <si>
    <t>(RR)       Rip-Rap</t>
  </si>
  <si>
    <t>(OP)      Outlet Protection (EC-1, Rip-Rap)</t>
  </si>
  <si>
    <t>(OP)      Outlet Protection (Concrete)</t>
  </si>
  <si>
    <t>(PF)       Paved Flume</t>
  </si>
  <si>
    <t>(TSD)    Temporary Slope Drain</t>
  </si>
  <si>
    <t>(BE/ZE)  Bermuda &amp; Zoysiagrass Establishment</t>
  </si>
  <si>
    <t>Bond Estimate Total</t>
  </si>
  <si>
    <t>Name (Print)</t>
  </si>
  <si>
    <t>Signature / Date</t>
  </si>
  <si>
    <t>Professional's Seal</t>
  </si>
  <si>
    <t>Erosion &amp; Sediment Control Measures &amp; SWM / BMP</t>
  </si>
  <si>
    <t>SWM &amp; BMP - Non-Proprietary / Constructed Sub-Total</t>
  </si>
  <si>
    <t>SWM &amp; BMP - Proprietary / Manufactured Sub-Total</t>
  </si>
  <si>
    <t>Erosion &amp; Sediment Control (VESCH)</t>
  </si>
  <si>
    <t>Erosion &amp; Sediment Control (VESCH) Sub-Total</t>
  </si>
  <si>
    <t>Combined Sub-Total</t>
  </si>
  <si>
    <r>
      <rPr>
        <b/>
        <sz val="10"/>
        <color theme="1"/>
        <rFont val="Arial"/>
        <family val="2"/>
      </rPr>
      <t>Pump Station Site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(Asphalt, Fence, Double Swing Gate)</t>
    </r>
  </si>
  <si>
    <r>
      <t xml:space="preserve">Pump Sta. Access Road - </t>
    </r>
    <r>
      <rPr>
        <sz val="10"/>
        <color theme="1"/>
        <rFont val="Arial"/>
        <family val="2"/>
      </rPr>
      <t>Aggregate Base Course (21B)</t>
    </r>
  </si>
  <si>
    <r>
      <t xml:space="preserve">Pump Sta. Access Road - </t>
    </r>
    <r>
      <rPr>
        <sz val="10"/>
        <color theme="1"/>
        <rFont val="Arial"/>
        <family val="2"/>
      </rPr>
      <t>Asphalt Surface Course (IM-19)</t>
    </r>
  </si>
  <si>
    <t>A1</t>
  </si>
  <si>
    <t>A2</t>
  </si>
  <si>
    <t>A3</t>
  </si>
  <si>
    <t>A4</t>
  </si>
  <si>
    <t>B1</t>
  </si>
  <si>
    <t>B2</t>
  </si>
  <si>
    <t>B7</t>
  </si>
  <si>
    <t>B8</t>
  </si>
  <si>
    <t>B9</t>
  </si>
  <si>
    <t>B10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</si>
  <si>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</si>
  <si>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</si>
  <si>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</si>
  <si>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</si>
  <si>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</si>
  <si>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</si>
  <si>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</si>
  <si>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</si>
  <si>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</si>
  <si>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B22</t>
  </si>
  <si>
    <t>B23</t>
  </si>
  <si>
    <t>B24</t>
  </si>
  <si>
    <t>B25</t>
  </si>
  <si>
    <t>B26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</si>
  <si>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</si>
  <si>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</si>
  <si>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</si>
  <si>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</si>
  <si>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</si>
  <si>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</si>
  <si>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</si>
  <si>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</si>
  <si>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</si>
  <si>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</si>
  <si>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</si>
  <si>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</si>
  <si>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</si>
  <si>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</si>
  <si>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</si>
  <si>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</si>
  <si>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</si>
  <si>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</si>
  <si>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</si>
  <si>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</si>
  <si>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</si>
  <si>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</si>
  <si>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</si>
  <si>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</si>
  <si>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</si>
  <si>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</si>
  <si>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</si>
  <si>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</si>
  <si>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</si>
  <si>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</si>
  <si>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</si>
  <si>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</si>
  <si>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</si>
  <si>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</si>
  <si>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</si>
  <si>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</si>
  <si>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</si>
  <si>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</si>
  <si>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</si>
  <si>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</si>
  <si>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</si>
  <si>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</si>
  <si>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</si>
  <si>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</si>
  <si>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</si>
  <si>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</si>
  <si>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(A) - Site Preparation Total</t>
  </si>
  <si>
    <t>D</t>
  </si>
  <si>
    <t>(C) - Storm Sewers Total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</si>
  <si>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</si>
  <si>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</si>
  <si>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</si>
  <si>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</si>
  <si>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</si>
  <si>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</si>
  <si>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</si>
  <si>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</si>
  <si>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</si>
  <si>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</si>
  <si>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</si>
  <si>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</si>
  <si>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</si>
  <si>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</si>
  <si>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</si>
  <si>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</si>
  <si>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</si>
  <si>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</si>
  <si>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</si>
  <si>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</si>
  <si>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</si>
  <si>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</si>
  <si>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</si>
  <si>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</si>
  <si>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</si>
  <si>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</si>
  <si>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</si>
  <si>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</si>
  <si>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</si>
  <si>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</si>
  <si>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</si>
  <si>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</si>
  <si>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</si>
  <si>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</si>
  <si>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</si>
  <si>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E</t>
  </si>
  <si>
    <t>E9</t>
  </si>
  <si>
    <t>E10</t>
  </si>
  <si>
    <t>E11</t>
  </si>
  <si>
    <t>E12</t>
  </si>
  <si>
    <t>E13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</si>
  <si>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</si>
  <si>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</si>
  <si>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</si>
  <si>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</si>
  <si>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</si>
  <si>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</si>
  <si>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</si>
  <si>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</si>
  <si>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</si>
  <si>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</si>
  <si>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</si>
  <si>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</si>
  <si>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</si>
  <si>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</si>
  <si>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</si>
  <si>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</si>
  <si>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</si>
  <si>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</si>
  <si>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</si>
  <si>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(E) - Water Mains Total</t>
  </si>
  <si>
    <t>F1</t>
  </si>
  <si>
    <t>F2</t>
  </si>
  <si>
    <t>Landscaping &amp; Plantings</t>
  </si>
  <si>
    <t>(F) - Landscaping &amp; Plantings Total</t>
  </si>
  <si>
    <t>G</t>
  </si>
  <si>
    <t>G1</t>
  </si>
  <si>
    <t>G2</t>
  </si>
  <si>
    <t>H</t>
  </si>
  <si>
    <t>Acceptance &amp; Close-Out</t>
  </si>
  <si>
    <t>H1</t>
  </si>
  <si>
    <t>H2</t>
  </si>
  <si>
    <t>Permit No.</t>
  </si>
  <si>
    <t>Depth (In)</t>
  </si>
  <si>
    <t>IN</t>
  </si>
  <si>
    <t>Street Trees - Deciduous - 2" Caliper</t>
  </si>
  <si>
    <t>Street Trees - Deciduous - 4" Caliper</t>
  </si>
  <si>
    <t>F3</t>
  </si>
  <si>
    <t>F4</t>
  </si>
  <si>
    <t>Buffer &amp; Screening - Coniferous - 6' Height</t>
  </si>
  <si>
    <t>Buffer &amp; Screening - Coniferous - 8' Height</t>
  </si>
  <si>
    <t>F6</t>
  </si>
  <si>
    <t>F7</t>
  </si>
  <si>
    <t>Shrubs - 12" - 18"</t>
  </si>
  <si>
    <t>Shrubs - 24"</t>
  </si>
  <si>
    <t>B27</t>
  </si>
  <si>
    <t>B28</t>
  </si>
  <si>
    <t>Street Signs</t>
  </si>
  <si>
    <t>Traffic Signs</t>
  </si>
  <si>
    <t>Street Light - w/pole &amp; base</t>
  </si>
  <si>
    <t>Bollards - Metal / Concrete</t>
  </si>
  <si>
    <t>G3</t>
  </si>
  <si>
    <t>G4</t>
  </si>
  <si>
    <t>Trash Enclosure - Wood / Brick 6' HT.)</t>
  </si>
  <si>
    <t>G5</t>
  </si>
  <si>
    <t>Tot Lot</t>
  </si>
  <si>
    <t>G6</t>
  </si>
  <si>
    <t>G7</t>
  </si>
  <si>
    <t>G8</t>
  </si>
  <si>
    <t>G9</t>
  </si>
  <si>
    <t>Timber Wall - Height ≤ 6'</t>
  </si>
  <si>
    <t>Concrete Retaining Wall - Height ≤ 6'</t>
  </si>
  <si>
    <t>Concrete Retaining Wall - Height &gt; 6'</t>
  </si>
  <si>
    <t>Fencing - board on board or chain link</t>
  </si>
  <si>
    <t>As-Built Survey &amp; Drawings</t>
  </si>
  <si>
    <t>VDOT Road Acceptance Package</t>
  </si>
  <si>
    <t>H3</t>
  </si>
  <si>
    <t>Elevation Certificate</t>
  </si>
  <si>
    <t>H4</t>
  </si>
  <si>
    <t>A5</t>
  </si>
  <si>
    <t>Relocate Existing Utility Pole</t>
  </si>
  <si>
    <t>A6</t>
  </si>
  <si>
    <t>H5</t>
  </si>
  <si>
    <t>Survey Right-Of-Way Monuments</t>
  </si>
  <si>
    <t>A7</t>
  </si>
  <si>
    <t>A8</t>
  </si>
  <si>
    <t>Professional Seal</t>
  </si>
  <si>
    <t>Monetary Guaranty Estimate Worksheet</t>
  </si>
  <si>
    <t>8" CL-52 DIP (Cover ≥ 20')</t>
  </si>
  <si>
    <t>10" CL-52 DIP (Cover ≥ 20')</t>
  </si>
  <si>
    <t>12" CL-52 DIP (Cover ≥ 20')</t>
  </si>
  <si>
    <t>15" CL-52 DIP (Cover ≥ 20')</t>
  </si>
  <si>
    <t>18" CL-52 DIP (Cover ≥ 20')</t>
  </si>
  <si>
    <t>21" CL-52 DIP (Cover ≥ 20')</t>
  </si>
  <si>
    <t>24" CL-52 DIP (Cover ≥ 20')</t>
  </si>
  <si>
    <t>27" CL-52 DIP (Cover ≥ 20')</t>
  </si>
  <si>
    <t>30" CL-52 DIP (Cover ≥ 20')</t>
  </si>
  <si>
    <t>36" CL-52 DIP (Cover ≥ 20')</t>
  </si>
  <si>
    <t>4' Dia. Manhole (W/Frame &amp; Cover) ≤ 8' Depth</t>
  </si>
  <si>
    <t>5' Dia. Manhole (W/Frame &amp; Cover) ≤ 8' Depth</t>
  </si>
  <si>
    <t>Bypass Pumping (1 Segment / Week / Med. Flow)</t>
  </si>
  <si>
    <t>LS - Lump Sum / Fixed Cost          CF - Cubic Foot</t>
  </si>
  <si>
    <t>SY - Square Yards                         VF - Vertical Foot</t>
  </si>
  <si>
    <t>PIC - Provide Itemized Cost           SY/IN - Square Yard / Inch</t>
  </si>
  <si>
    <t>Contact</t>
  </si>
  <si>
    <t>A9</t>
  </si>
  <si>
    <t>B29</t>
  </si>
  <si>
    <t>C47</t>
  </si>
  <si>
    <t>C48</t>
  </si>
  <si>
    <t>D41</t>
  </si>
  <si>
    <t>F8</t>
  </si>
  <si>
    <t>F9</t>
  </si>
  <si>
    <t>G10</t>
  </si>
  <si>
    <t>G11</t>
  </si>
  <si>
    <t>G12</t>
  </si>
  <si>
    <t>Additional depth greater than 8'</t>
  </si>
  <si>
    <t>End Wall (EW-1) Conc. - 12" - 36" Cir. Pipes</t>
  </si>
  <si>
    <t>End Wall (EW-2) Conc. - 42" - 60" Cir. Pipes</t>
  </si>
  <si>
    <t>End Wall (EW-2) Conc. - 72" - 84" Cir. Pipes</t>
  </si>
  <si>
    <t>(MH-1 &amp; MH-2) Additional depth &gt; 6'</t>
  </si>
  <si>
    <t>Manhole with Frame &amp; Cover (MH-1, MH-2, JB-1) ≤ 6' Depth</t>
  </si>
  <si>
    <r>
      <rPr>
        <b/>
        <sz val="10"/>
        <color theme="1"/>
        <rFont val="Arial"/>
        <family val="2"/>
      </rPr>
      <t xml:space="preserve">Grinder Pump Station                                                 </t>
    </r>
    <r>
      <rPr>
        <i/>
        <sz val="10"/>
        <color theme="1"/>
        <rFont val="Arial"/>
        <family val="2"/>
      </rPr>
      <t>Include: Pump, Generator, Electrical, SCADA, Etc.</t>
    </r>
  </si>
  <si>
    <t>Other</t>
  </si>
  <si>
    <t>Example</t>
  </si>
  <si>
    <t>1 MH is 10' Deep</t>
  </si>
  <si>
    <t>1 MH is 7' Deep</t>
  </si>
  <si>
    <t>1 MH is 11.67' Deep</t>
  </si>
  <si>
    <t>Total Design Depth (TDD) = 44.67'</t>
  </si>
  <si>
    <t>(TDD-TSD=VF) 44.67' - 40.00' = 4.67' (round to 5')</t>
  </si>
  <si>
    <t>Bulk Excavation (Cut / Fill)</t>
  </si>
  <si>
    <t xml:space="preserve">Haul / Transport Cut/Fill (Up to 10 Miles) </t>
  </si>
  <si>
    <t>Pipe - RCP CL-II - IV (12" - 21")</t>
  </si>
  <si>
    <t>Pipe - RCP CL-II - IV (24" - 30")</t>
  </si>
  <si>
    <t>Pipe - RCP CL-II - IV (33" - 48")</t>
  </si>
  <si>
    <t>Pipe - RCP CL-II - IV (54" - 66")</t>
  </si>
  <si>
    <t>Pipe - RCP CL-II - IV (72" - 84")</t>
  </si>
  <si>
    <t>Pipe - RCP CL-II - IV (96" - 109")</t>
  </si>
  <si>
    <t>Pipe - HERCP CL-III (18" - 30" Equivalent)</t>
  </si>
  <si>
    <t>Pipe - HERCP CL-III (36" - 48" Equivalent)</t>
  </si>
  <si>
    <t>Pipe - HERCP CL-III (54" - 60" Equivalent)</t>
  </si>
  <si>
    <t>Yard Inlet (DI-6A &amp; DI-6B) - 12" - 24" Pipes</t>
  </si>
  <si>
    <t>Yard Inlet (DI-6C &amp; DI-6D) - 30" - 48" Pipes</t>
  </si>
  <si>
    <t>Nyloplast Drain Basin - 18"</t>
  </si>
  <si>
    <t>Nyloplast Drain Basin - 36"</t>
  </si>
  <si>
    <t>BMP Treatment Cells (Total)</t>
  </si>
  <si>
    <t xml:space="preserve">SWM Risers or Outfall (Total) </t>
  </si>
  <si>
    <t>SWM Facility Storage (Total)</t>
  </si>
  <si>
    <t>1 MH is 5' Deep</t>
  </si>
  <si>
    <t>Total Design Depth (TDD) = 34'</t>
  </si>
  <si>
    <t xml:space="preserve">(TDD-TSD=VF) 34' - 30' = 4' </t>
  </si>
  <si>
    <t>Total Proposed Manholes (N) = 5</t>
  </si>
  <si>
    <t xml:space="preserve">Project Disturbed Area, LOD, LCG, LCON, etc. </t>
  </si>
  <si>
    <t>Itemized Cost typically sourced from a sub-contractor</t>
  </si>
  <si>
    <t>Itemized Cost based on actual design elements selected for the project</t>
  </si>
  <si>
    <r>
      <rPr>
        <b/>
        <i/>
        <sz val="10"/>
        <color theme="1"/>
        <rFont val="Arial"/>
        <family val="2"/>
      </rPr>
      <t xml:space="preserve">Grinder Pump Station                                                 </t>
    </r>
    <r>
      <rPr>
        <i/>
        <sz val="10"/>
        <color theme="1"/>
        <rFont val="Arial"/>
        <family val="2"/>
      </rPr>
      <t>Include: Pump, Generator, Electrical, SCADA, Etc.</t>
    </r>
  </si>
  <si>
    <t>Itemized Cost based on the scale of improvement</t>
  </si>
  <si>
    <t xml:space="preserve">Itemized Cost typically sourced from a sub-contractor </t>
  </si>
  <si>
    <t xml:space="preserve">Total number of BMP treatment cells to be bonded </t>
  </si>
  <si>
    <t>Combined storage of all the treatment cells</t>
  </si>
  <si>
    <t xml:space="preserve">Total number of wet and/or dry pond  riser structures </t>
  </si>
  <si>
    <t xml:space="preserve">Combined storage of all wet and/or dry pond </t>
  </si>
  <si>
    <t>Itemized Cost typically sourced from a sub-contractor or vendor</t>
  </si>
  <si>
    <r>
      <t xml:space="preserve">Total Standard Depth (TSD) = 30  </t>
    </r>
    <r>
      <rPr>
        <i/>
        <sz val="10"/>
        <color theme="1"/>
        <rFont val="Arial"/>
        <family val="2"/>
      </rPr>
      <t>(N*6=TSD)</t>
    </r>
  </si>
  <si>
    <r>
      <t>Total number of 4' Sanitary Manholes (</t>
    </r>
    <r>
      <rPr>
        <b/>
        <i/>
        <sz val="10"/>
        <color theme="1"/>
        <rFont val="Arial"/>
        <family val="2"/>
      </rPr>
      <t>N</t>
    </r>
    <r>
      <rPr>
        <i/>
        <sz val="10"/>
        <color theme="1"/>
        <rFont val="Arial"/>
        <family val="2"/>
      </rPr>
      <t>)</t>
    </r>
  </si>
  <si>
    <r>
      <t xml:space="preserve">Total Proposed Manholes = 5  </t>
    </r>
    <r>
      <rPr>
        <i/>
        <sz val="10"/>
        <color theme="1"/>
        <rFont val="Arial"/>
        <family val="2"/>
      </rPr>
      <t>(N=5)</t>
    </r>
  </si>
  <si>
    <r>
      <t xml:space="preserve">Total Standard Depth (TSD) = 40  </t>
    </r>
    <r>
      <rPr>
        <i/>
        <sz val="10"/>
        <color theme="1"/>
        <rFont val="Arial"/>
        <family val="2"/>
      </rPr>
      <t>(5*8=40)</t>
    </r>
  </si>
  <si>
    <t>Frederick County Bond Worksheet Instructions</t>
  </si>
  <si>
    <t>Public Improvement &amp; Infrastructure Construction Bond</t>
  </si>
  <si>
    <t>Itemized Cost based on character of existing site and scope &amp; scale of improvements</t>
  </si>
  <si>
    <t>Itemized Cost based on proximity to source or disposal location(s)</t>
  </si>
  <si>
    <r>
      <t xml:space="preserve">Total number of MH-1, MH-2, &amp; JB-1 Structures (Excluding Risers in SWM / BMP) = </t>
    </r>
    <r>
      <rPr>
        <b/>
        <i/>
        <sz val="10"/>
        <color theme="1"/>
        <rFont val="Arial"/>
        <family val="2"/>
      </rPr>
      <t>N</t>
    </r>
  </si>
  <si>
    <r>
      <rPr>
        <b/>
        <i/>
        <sz val="10"/>
        <color theme="1"/>
        <rFont val="Arial"/>
        <family val="2"/>
      </rPr>
      <t>TDD-TSD = VF</t>
    </r>
    <r>
      <rPr>
        <i/>
        <sz val="10"/>
        <color theme="1"/>
        <rFont val="Arial"/>
        <family val="2"/>
      </rPr>
      <t xml:space="preserve"> (ONLY positive values, round to nearest foot</t>
    </r>
    <r>
      <rPr>
        <b/>
        <i/>
        <sz val="10"/>
        <color theme="1"/>
        <rFont val="Arial"/>
        <family val="2"/>
      </rPr>
      <t>)</t>
    </r>
  </si>
  <si>
    <t>The remaining  MH are 6' Deep</t>
  </si>
  <si>
    <t>Itemized Cost for specialty items or items not identified in this section</t>
  </si>
  <si>
    <t>The remaining  MH are 8' Deep</t>
  </si>
  <si>
    <r>
      <rPr>
        <b/>
        <i/>
        <sz val="10"/>
        <color theme="1"/>
        <rFont val="Arial"/>
        <family val="2"/>
      </rPr>
      <t xml:space="preserve">Suction Lift Pump Station                                           </t>
    </r>
    <r>
      <rPr>
        <i/>
        <sz val="10"/>
        <color theme="1"/>
        <rFont val="Arial"/>
        <family val="2"/>
      </rPr>
      <t>Include: Pump, Macerator, Gen Elec, SCADA, Etc.</t>
    </r>
  </si>
  <si>
    <t>Erosion &amp; Sediment Control Miscellaneous</t>
  </si>
  <si>
    <t>Clean &amp; Repair Traps, Basins &amp; Channels                                  (Min. $20,000 / 33 Hrs.)</t>
  </si>
  <si>
    <t>Demolition &amp; Disposal (Building materials, Conc, Asph, etc.)</t>
  </si>
  <si>
    <t>Roadway Construction</t>
  </si>
  <si>
    <t>Gravel Shoulder (4" Depth)</t>
  </si>
  <si>
    <t>Header Curb (CG-2 &amp; CG-3)</t>
  </si>
  <si>
    <t>Handicap Ramps (CG-12 - W/Detectable Surface)</t>
  </si>
  <si>
    <t>Commercial Entrance (CG-11 &amp; CG-13)</t>
  </si>
  <si>
    <t>Sidewalk - Bituminous Concrete 2" with 4" Base (5' wide)</t>
  </si>
  <si>
    <t>Trail - Bituminous Concrete 6' to 10' wide</t>
  </si>
  <si>
    <t>(B) - Roadway Construction Total</t>
  </si>
  <si>
    <t>Storm Sewers - Miscellaneous</t>
  </si>
  <si>
    <t>Sanitary Sewers - Miscellaneous</t>
  </si>
  <si>
    <r>
      <rPr>
        <b/>
        <sz val="10"/>
        <color theme="1"/>
        <rFont val="Arial"/>
        <family val="2"/>
      </rPr>
      <t xml:space="preserve">Suction Lift Pump Station                                           </t>
    </r>
    <r>
      <rPr>
        <i/>
        <sz val="10"/>
        <color theme="1"/>
        <rFont val="Arial"/>
        <family val="2"/>
      </rPr>
      <t>Include: Pump, Macerator, Gen Elec, SCADA, Etc.</t>
    </r>
  </si>
  <si>
    <t>(D) - Sanitary Sewer Total</t>
  </si>
  <si>
    <t>Air release / Vacuum Valve / Vault</t>
  </si>
  <si>
    <t>Flushing Assm. w/plug &amp; 25' Over blast - 4" - 12"</t>
  </si>
  <si>
    <t>Flushing Assm. w/plug &amp; 25' Over blast - 16" - 30"</t>
  </si>
  <si>
    <t>Service Connection - 5/8" X 3/4" &amp; 1" Meter</t>
  </si>
  <si>
    <t>Service Connection - 1.5" &amp; 2.0" Meter</t>
  </si>
  <si>
    <t>Bore &amp; Receiver Pit</t>
  </si>
  <si>
    <t>Miscellaneous Site Improvements</t>
  </si>
  <si>
    <t>Wheel stop - Conc.</t>
  </si>
  <si>
    <t>(G) - Miscellaneous Site Improvements Total</t>
  </si>
  <si>
    <t>Letter Map Revision (LOMR)</t>
  </si>
  <si>
    <t>(H) - Miscellaneous Site Improvements Total</t>
  </si>
  <si>
    <r>
      <rPr>
        <b/>
        <sz val="9"/>
        <color theme="1"/>
        <rFont val="Arial"/>
        <family val="2"/>
      </rPr>
      <t xml:space="preserve">E&amp;S Controls  &amp; SWM / BMP Bond - Completed with LDP Application  </t>
    </r>
    <r>
      <rPr>
        <i/>
        <sz val="9"/>
        <color theme="1"/>
        <rFont val="Arial"/>
        <family val="2"/>
      </rPr>
      <t xml:space="preserve">       Cost to be </t>
    </r>
    <r>
      <rPr>
        <i/>
        <sz val="8"/>
        <color theme="1"/>
        <rFont val="Arial"/>
        <family val="2"/>
      </rPr>
      <t>excluded from the "Public Improvement &amp; Infrastructure Construction Bond"</t>
    </r>
  </si>
  <si>
    <t>Contingency (10%)</t>
  </si>
  <si>
    <t>Public Improvement &amp; Infrastructure Construction Bond Total</t>
  </si>
  <si>
    <t>(SAF)    Chain-link Construction fence (6')</t>
  </si>
  <si>
    <t>(SB)      Temporary Sediment Basin (Include Riser)</t>
  </si>
  <si>
    <t>(SCC)    Stormwater Conveyance Channel (Seeded)</t>
  </si>
  <si>
    <t>(SCC)    Stormwater Conveyance Channel (Sodded)</t>
  </si>
  <si>
    <t>(SCC)    Stormwater Conveyance Channel (EC-2 / Temp.)</t>
  </si>
  <si>
    <t>(SCC)    Stormwater Conveyance Channel (EC-3 / Perm.)</t>
  </si>
  <si>
    <t>(SCC)    Stormwater Conveyance Channel (Rip-Rap)</t>
  </si>
  <si>
    <t>(TO)       Topsoiling</t>
  </si>
  <si>
    <t>(PS)        Permanent Seeding</t>
  </si>
  <si>
    <t>(VEG)    Trees, Shrubs, Vines, and Ground Cover</t>
  </si>
  <si>
    <t>Micro-Bioretention</t>
  </si>
  <si>
    <t>StormPro</t>
  </si>
  <si>
    <t>Erosion &amp; Sediment Control Miscellaneous Sub-Total</t>
  </si>
  <si>
    <t>Contingency (25%)</t>
  </si>
  <si>
    <t>Project Name:</t>
  </si>
  <si>
    <t>Design Firm:</t>
  </si>
  <si>
    <t xml:space="preserve"> </t>
  </si>
  <si>
    <t>APP#</t>
  </si>
  <si>
    <t>Project Name</t>
  </si>
  <si>
    <t>Bond Reduction (First, Second, Third)</t>
  </si>
  <si>
    <t>Bond Reduction Date</t>
  </si>
  <si>
    <t>Extension</t>
  </si>
  <si>
    <t>%Complete</t>
  </si>
  <si>
    <t>Version 01/31/2024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</si>
</sst>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9A6E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C8B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right" vertical="center"/>
      <protection locked="0"/>
    </xf>
    <xf numFmtId="0" fontId="11" fillId="12" borderId="10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164" fontId="10" fillId="12" borderId="11" xfId="0" applyNumberFormat="1" applyFont="1" applyFill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 shrinkToFi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 wrapText="1"/>
    </xf>
    <xf numFmtId="0" fontId="10" fillId="16" borderId="0" xfId="0" applyFont="1" applyFill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17" borderId="10" xfId="0" applyFont="1" applyFill="1" applyBorder="1" applyAlignment="1">
      <alignment vertical="center"/>
    </xf>
    <xf numFmtId="0" fontId="10" fillId="17" borderId="10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vertical="center" wrapText="1"/>
    </xf>
    <xf numFmtId="0" fontId="10" fillId="16" borderId="0" xfId="0" applyFont="1" applyFill="1" applyAlignment="1">
      <alignment vertical="center"/>
    </xf>
    <xf numFmtId="0" fontId="10" fillId="16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/>
    </xf>
    <xf numFmtId="0" fontId="10" fillId="18" borderId="2" xfId="0" applyFont="1" applyFill="1" applyBorder="1" applyAlignment="1">
      <alignment vertical="center"/>
    </xf>
    <xf numFmtId="0" fontId="10" fillId="18" borderId="0" xfId="0" applyFont="1" applyFill="1" applyAlignment="1">
      <alignment vertical="center"/>
    </xf>
    <xf numFmtId="0" fontId="10" fillId="14" borderId="2" xfId="0" applyFont="1" applyFill="1" applyBorder="1" applyAlignment="1">
      <alignment horizontal="left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0" fontId="10" fillId="14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16" borderId="2" xfId="0" applyFont="1" applyFill="1" applyBorder="1" applyAlignment="1">
      <alignment horizontal="left" vertical="center"/>
    </xf>
    <xf numFmtId="0" fontId="17" fillId="16" borderId="2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 vertical="center"/>
    </xf>
    <xf numFmtId="0" fontId="17" fillId="16" borderId="0" xfId="0" applyFont="1" applyFill="1" applyAlignment="1">
      <alignment horizontal="center" vertical="center"/>
    </xf>
    <xf numFmtId="49" fontId="10" fillId="16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0" fontId="10" fillId="9" borderId="0" xfId="0" applyFont="1" applyFill="1" applyAlignment="1">
      <alignment vertical="center"/>
    </xf>
    <xf numFmtId="0" fontId="10" fillId="9" borderId="0" xfId="0" applyFont="1" applyFill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10" fillId="15" borderId="10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/>
    </xf>
    <xf numFmtId="0" fontId="10" fillId="14" borderId="7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left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2" fontId="10" fillId="15" borderId="9" xfId="0" applyNumberFormat="1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left" vertical="center"/>
    </xf>
    <xf numFmtId="2" fontId="10" fillId="16" borderId="1" xfId="0" applyNumberFormat="1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left" vertical="center"/>
    </xf>
    <xf numFmtId="2" fontId="10" fillId="16" borderId="7" xfId="0" applyNumberFormat="1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left" vertical="center"/>
    </xf>
    <xf numFmtId="0" fontId="10" fillId="16" borderId="8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vertical="center"/>
    </xf>
    <xf numFmtId="0" fontId="10" fillId="16" borderId="8" xfId="0" applyFont="1" applyFill="1" applyBorder="1" applyAlignment="1">
      <alignment vertical="center"/>
    </xf>
    <xf numFmtId="2" fontId="10" fillId="16" borderId="4" xfId="0" applyNumberFormat="1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2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2" fontId="10" fillId="17" borderId="9" xfId="0" applyNumberFormat="1" applyFont="1" applyFill="1" applyBorder="1" applyAlignment="1">
      <alignment horizontal="center" vertical="center"/>
    </xf>
    <xf numFmtId="0" fontId="10" fillId="17" borderId="11" xfId="0" applyFont="1" applyFill="1" applyBorder="1" applyAlignment="1">
      <alignment horizontal="left" vertical="center"/>
    </xf>
    <xf numFmtId="2" fontId="10" fillId="10" borderId="1" xfId="0" applyNumberFormat="1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left" vertical="center"/>
    </xf>
    <xf numFmtId="2" fontId="10" fillId="10" borderId="4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/>
    </xf>
    <xf numFmtId="2" fontId="10" fillId="18" borderId="1" xfId="0" applyNumberFormat="1" applyFont="1" applyFill="1" applyBorder="1" applyAlignment="1">
      <alignment horizontal="center" vertical="center"/>
    </xf>
    <xf numFmtId="0" fontId="10" fillId="18" borderId="3" xfId="0" applyFont="1" applyFill="1" applyBorder="1" applyAlignment="1">
      <alignment horizontal="left" vertical="center"/>
    </xf>
    <xf numFmtId="2" fontId="10" fillId="18" borderId="7" xfId="0" applyNumberFormat="1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left" vertical="center"/>
    </xf>
    <xf numFmtId="1" fontId="10" fillId="9" borderId="8" xfId="0" applyNumberFormat="1" applyFont="1" applyFill="1" applyBorder="1" applyAlignment="1">
      <alignment horizontal="center" vertical="center"/>
    </xf>
    <xf numFmtId="1" fontId="10" fillId="9" borderId="7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vertical="center"/>
    </xf>
    <xf numFmtId="2" fontId="7" fillId="9" borderId="4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vertical="center" wrapText="1" shrinkToFit="1"/>
    </xf>
    <xf numFmtId="0" fontId="7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10" fillId="18" borderId="4" xfId="0" applyNumberFormat="1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vertical="center"/>
    </xf>
    <xf numFmtId="0" fontId="10" fillId="18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2" fontId="8" fillId="0" borderId="3" xfId="0" applyNumberFormat="1" applyFont="1" applyBorder="1" applyAlignment="1" applyProtection="1">
      <alignment horizontal="left" vertical="center"/>
      <protection locked="0"/>
    </xf>
    <xf numFmtId="2" fontId="8" fillId="0" borderId="11" xfId="0" applyNumberFormat="1" applyFont="1" applyBorder="1" applyAlignment="1" applyProtection="1">
      <alignment horizontal="left" vertical="center"/>
      <protection locked="0"/>
    </xf>
    <xf numFmtId="2" fontId="7" fillId="0" borderId="2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164" fontId="16" fillId="0" borderId="2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8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4" fontId="16" fillId="0" borderId="5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10" fontId="8" fillId="3" borderId="2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 vertical="center"/>
    </xf>
    <xf numFmtId="2" fontId="7" fillId="0" borderId="21" xfId="0" applyNumberFormat="1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center" vertical="center"/>
    </xf>
    <xf numFmtId="10" fontId="7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right" vertical="center"/>
    </xf>
    <xf numFmtId="164" fontId="8" fillId="3" borderId="11" xfId="0" applyNumberFormat="1" applyFont="1" applyFill="1" applyBorder="1" applyAlignment="1">
      <alignment horizontal="right" vertical="center"/>
    </xf>
    <xf numFmtId="2" fontId="8" fillId="3" borderId="21" xfId="0" applyNumberFormat="1" applyFont="1" applyFill="1" applyBorder="1" applyAlignment="1">
      <alignment horizontal="center" vertical="center" wrapText="1"/>
    </xf>
    <xf numFmtId="4" fontId="7" fillId="3" borderId="21" xfId="0" applyNumberFormat="1" applyFont="1" applyFill="1" applyBorder="1" applyAlignment="1">
      <alignment horizontal="center" vertical="center"/>
    </xf>
    <xf numFmtId="10" fontId="7" fillId="3" borderId="21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164" fontId="8" fillId="3" borderId="10" xfId="0" applyNumberFormat="1" applyFont="1" applyFill="1" applyBorder="1" applyAlignment="1">
      <alignment horizontal="right" vertical="center"/>
    </xf>
    <xf numFmtId="1" fontId="7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 shrinkToFit="1"/>
    </xf>
    <xf numFmtId="164" fontId="7" fillId="0" borderId="1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8" fillId="3" borderId="9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 vertical="center"/>
    </xf>
    <xf numFmtId="2" fontId="12" fillId="9" borderId="10" xfId="0" applyNumberFormat="1" applyFont="1" applyFill="1" applyBorder="1" applyAlignment="1">
      <alignment horizontal="right" vertical="center"/>
    </xf>
    <xf numFmtId="164" fontId="12" fillId="9" borderId="10" xfId="0" applyNumberFormat="1" applyFont="1" applyFill="1" applyBorder="1" applyAlignment="1">
      <alignment horizontal="right" vertical="center"/>
    </xf>
    <xf numFmtId="164" fontId="12" fillId="9" borderId="11" xfId="0" applyNumberFormat="1" applyFont="1" applyFill="1" applyBorder="1" applyAlignment="1">
      <alignment horizontal="right" vertical="center"/>
    </xf>
    <xf numFmtId="2" fontId="20" fillId="3" borderId="21" xfId="0" applyNumberFormat="1" applyFont="1" applyFill="1" applyBorder="1" applyAlignment="1">
      <alignment horizontal="left" vertical="center"/>
    </xf>
    <xf numFmtId="164" fontId="12" fillId="9" borderId="21" xfId="0" applyNumberFormat="1" applyFont="1" applyFill="1" applyBorder="1" applyAlignment="1">
      <alignment horizontal="right" vertical="center"/>
    </xf>
    <xf numFmtId="10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12" fillId="9" borderId="9" xfId="0" applyNumberFormat="1" applyFont="1" applyFill="1" applyBorder="1" applyAlignment="1">
      <alignment horizontal="right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vertical="center"/>
    </xf>
    <xf numFmtId="0" fontId="8" fillId="9" borderId="10" xfId="0" applyFont="1" applyFill="1" applyBorder="1" applyAlignment="1">
      <alignment horizontal="center" vertical="center"/>
    </xf>
    <xf numFmtId="49" fontId="8" fillId="9" borderId="10" xfId="0" applyNumberFormat="1" applyFont="1" applyFill="1" applyBorder="1" applyAlignment="1">
      <alignment horizontal="right" vertical="center"/>
    </xf>
    <xf numFmtId="164" fontId="10" fillId="9" borderId="10" xfId="0" applyNumberFormat="1" applyFont="1" applyFill="1" applyBorder="1" applyAlignment="1">
      <alignment horizontal="right" vertical="center"/>
    </xf>
    <xf numFmtId="164" fontId="8" fillId="9" borderId="11" xfId="0" applyNumberFormat="1" applyFont="1" applyFill="1" applyBorder="1" applyAlignment="1">
      <alignment horizontal="right" vertical="center"/>
    </xf>
    <xf numFmtId="164" fontId="11" fillId="9" borderId="21" xfId="0" applyNumberFormat="1" applyFont="1" applyFill="1" applyBorder="1" applyAlignment="1">
      <alignment horizontal="right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vertical="center"/>
    </xf>
    <xf numFmtId="0" fontId="10" fillId="9" borderId="10" xfId="0" applyFont="1" applyFill="1" applyBorder="1" applyAlignment="1">
      <alignment horizontal="center" vertical="center"/>
    </xf>
    <xf numFmtId="164" fontId="10" fillId="9" borderId="11" xfId="0" applyNumberFormat="1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vertical="center"/>
    </xf>
    <xf numFmtId="0" fontId="8" fillId="9" borderId="2" xfId="0" applyFont="1" applyFill="1" applyBorder="1" applyAlignment="1">
      <alignment horizontal="center" vertical="center"/>
    </xf>
    <xf numFmtId="164" fontId="8" fillId="9" borderId="2" xfId="0" applyNumberFormat="1" applyFont="1" applyFill="1" applyBorder="1" applyAlignment="1">
      <alignment horizontal="right" vertical="center"/>
    </xf>
    <xf numFmtId="164" fontId="8" fillId="9" borderId="3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8" xfId="0" applyNumberFormat="1" applyBorder="1" applyAlignment="1">
      <alignment vertical="center"/>
    </xf>
    <xf numFmtId="0" fontId="12" fillId="0" borderId="7" xfId="0" applyFont="1" applyBorder="1" applyAlignment="1">
      <alignment horizontal="left" vertical="top"/>
    </xf>
    <xf numFmtId="0" fontId="1" fillId="0" borderId="0" xfId="0" applyFont="1" applyAlignment="1">
      <alignment vertical="center" wrapText="1" shrinkToFit="1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12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8" fillId="0" borderId="10" xfId="0" applyNumberFormat="1" applyFont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/>
    </xf>
    <xf numFmtId="10" fontId="7" fillId="0" borderId="10" xfId="0" applyNumberFormat="1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164" fontId="8" fillId="4" borderId="11" xfId="0" applyNumberFormat="1" applyFont="1" applyFill="1" applyBorder="1" applyAlignment="1">
      <alignment vertical="center"/>
    </xf>
    <xf numFmtId="164" fontId="8" fillId="4" borderId="10" xfId="0" applyNumberFormat="1" applyFont="1" applyFill="1" applyBorder="1" applyAlignment="1">
      <alignment vertical="center"/>
    </xf>
    <xf numFmtId="10" fontId="8" fillId="4" borderId="10" xfId="0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2" fontId="8" fillId="5" borderId="10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164" fontId="7" fillId="11" borderId="10" xfId="0" applyNumberFormat="1" applyFont="1" applyFill="1" applyBorder="1" applyAlignment="1">
      <alignment horizontal="right" vertical="center"/>
    </xf>
    <xf numFmtId="164" fontId="7" fillId="11" borderId="10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164" fontId="8" fillId="5" borderId="10" xfId="0" applyNumberFormat="1" applyFont="1" applyFill="1" applyBorder="1" applyAlignment="1">
      <alignment horizontal="right" vertical="center"/>
    </xf>
    <xf numFmtId="164" fontId="8" fillId="5" borderId="11" xfId="0" applyNumberFormat="1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horizontal="right" vertical="center" wrapText="1"/>
    </xf>
    <xf numFmtId="164" fontId="8" fillId="5" borderId="10" xfId="0" applyNumberFormat="1" applyFont="1" applyFill="1" applyBorder="1" applyAlignment="1">
      <alignment vertical="center"/>
    </xf>
    <xf numFmtId="10" fontId="8" fillId="5" borderId="10" xfId="0" applyNumberFormat="1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/>
    </xf>
    <xf numFmtId="0" fontId="8" fillId="6" borderId="10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164" fontId="8" fillId="6" borderId="10" xfId="0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164" fontId="8" fillId="6" borderId="10" xfId="0" applyNumberFormat="1" applyFont="1" applyFill="1" applyBorder="1" applyAlignment="1">
      <alignment vertical="center"/>
    </xf>
    <xf numFmtId="10" fontId="8" fillId="6" borderId="10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right" vertical="center"/>
    </xf>
    <xf numFmtId="164" fontId="8" fillId="2" borderId="11" xfId="0" applyNumberFormat="1" applyFont="1" applyFill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 wrapText="1"/>
    </xf>
    <xf numFmtId="164" fontId="8" fillId="2" borderId="10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164" fontId="8" fillId="2" borderId="11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10" fontId="8" fillId="2" borderId="10" xfId="0" applyNumberFormat="1" applyFont="1" applyFill="1" applyBorder="1" applyAlignment="1">
      <alignment horizontal="right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vertical="center"/>
    </xf>
    <xf numFmtId="0" fontId="8" fillId="13" borderId="10" xfId="0" applyFont="1" applyFill="1" applyBorder="1" applyAlignment="1">
      <alignment horizontal="center" vertical="center"/>
    </xf>
    <xf numFmtId="2" fontId="8" fillId="13" borderId="10" xfId="0" applyNumberFormat="1" applyFont="1" applyFill="1" applyBorder="1" applyAlignment="1">
      <alignment horizontal="center" vertical="center"/>
    </xf>
    <xf numFmtId="164" fontId="8" fillId="13" borderId="10" xfId="0" applyNumberFormat="1" applyFont="1" applyFill="1" applyBorder="1" applyAlignment="1">
      <alignment horizontal="right" vertical="center"/>
    </xf>
    <xf numFmtId="164" fontId="8" fillId="13" borderId="11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vertical="center"/>
    </xf>
    <xf numFmtId="164" fontId="8" fillId="13" borderId="11" xfId="0" applyNumberFormat="1" applyFont="1" applyFill="1" applyBorder="1" applyAlignment="1">
      <alignment horizontal="right" vertical="center"/>
    </xf>
    <xf numFmtId="0" fontId="8" fillId="13" borderId="9" xfId="0" applyFont="1" applyFill="1" applyBorder="1" applyAlignment="1">
      <alignment horizontal="right" vertical="center"/>
    </xf>
    <xf numFmtId="164" fontId="8" fillId="13" borderId="10" xfId="0" applyNumberFormat="1" applyFont="1" applyFill="1" applyBorder="1" applyAlignment="1">
      <alignment vertical="center"/>
    </xf>
    <xf numFmtId="10" fontId="8" fillId="13" borderId="10" xfId="0" applyNumberFormat="1" applyFont="1" applyFill="1" applyBorder="1" applyAlignment="1">
      <alignment horizontal="right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/>
    </xf>
    <xf numFmtId="0" fontId="8" fillId="10" borderId="10" xfId="0" applyFont="1" applyFill="1" applyBorder="1" applyAlignment="1">
      <alignment horizontal="center" vertical="center"/>
    </xf>
    <xf numFmtId="2" fontId="8" fillId="10" borderId="10" xfId="0" applyNumberFormat="1" applyFont="1" applyFill="1" applyBorder="1" applyAlignment="1">
      <alignment horizontal="center" vertical="center"/>
    </xf>
    <xf numFmtId="164" fontId="8" fillId="10" borderId="10" xfId="0" applyNumberFormat="1" applyFont="1" applyFill="1" applyBorder="1" applyAlignment="1">
      <alignment horizontal="right" vertical="center"/>
    </xf>
    <xf numFmtId="164" fontId="8" fillId="10" borderId="11" xfId="0" applyNumberFormat="1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vertical="center"/>
    </xf>
    <xf numFmtId="0" fontId="8" fillId="10" borderId="9" xfId="0" applyFont="1" applyFill="1" applyBorder="1" applyAlignment="1">
      <alignment vertical="center"/>
    </xf>
    <xf numFmtId="0" fontId="8" fillId="10" borderId="10" xfId="0" applyFont="1" applyFill="1" applyBorder="1" applyAlignment="1">
      <alignment horizontal="right" vertical="center"/>
    </xf>
    <xf numFmtId="164" fontId="8" fillId="10" borderId="11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horizontal="right" vertical="center" wrapText="1"/>
    </xf>
    <xf numFmtId="164" fontId="8" fillId="10" borderId="10" xfId="0" applyNumberFormat="1" applyFont="1" applyFill="1" applyBorder="1" applyAlignment="1">
      <alignment vertical="center"/>
    </xf>
    <xf numFmtId="10" fontId="8" fillId="10" borderId="10" xfId="0" applyNumberFormat="1" applyFont="1" applyFill="1" applyBorder="1" applyAlignment="1">
      <alignment horizontal="right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164" fontId="8" fillId="7" borderId="10" xfId="0" applyNumberFormat="1" applyFont="1" applyFill="1" applyBorder="1" applyAlignment="1">
      <alignment horizontal="right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right" vertical="center"/>
    </xf>
    <xf numFmtId="164" fontId="8" fillId="7" borderId="11" xfId="0" applyNumberFormat="1" applyFont="1" applyFill="1" applyBorder="1" applyAlignment="1">
      <alignment vertical="center"/>
    </xf>
    <xf numFmtId="0" fontId="8" fillId="7" borderId="9" xfId="0" applyFont="1" applyFill="1" applyBorder="1" applyAlignment="1">
      <alignment horizontal="right" vertical="center" wrapText="1"/>
    </xf>
    <xf numFmtId="4" fontId="8" fillId="7" borderId="10" xfId="0" applyNumberFormat="1" applyFont="1" applyFill="1" applyBorder="1" applyAlignment="1">
      <alignment vertical="center"/>
    </xf>
    <xf numFmtId="10" fontId="8" fillId="7" borderId="10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right" vertical="center"/>
    </xf>
    <xf numFmtId="164" fontId="8" fillId="8" borderId="11" xfId="0" applyNumberFormat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right" vertical="center"/>
    </xf>
    <xf numFmtId="164" fontId="8" fillId="8" borderId="11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horizontal="right" vertical="center" wrapText="1"/>
    </xf>
    <xf numFmtId="4" fontId="8" fillId="8" borderId="10" xfId="0" applyNumberFormat="1" applyFont="1" applyFill="1" applyBorder="1" applyAlignment="1">
      <alignment vertical="center"/>
    </xf>
    <xf numFmtId="10" fontId="8" fillId="8" borderId="10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11" fillId="12" borderId="10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right" vertical="center"/>
    </xf>
    <xf numFmtId="164" fontId="12" fillId="4" borderId="9" xfId="0" applyNumberFormat="1" applyFont="1" applyFill="1" applyBorder="1" applyAlignment="1">
      <alignment horizontal="right" vertical="center"/>
    </xf>
    <xf numFmtId="164" fontId="12" fillId="4" borderId="10" xfId="0" applyNumberFormat="1" applyFont="1" applyFill="1" applyBorder="1" applyAlignment="1">
      <alignment horizontal="right" vertical="center"/>
    </xf>
    <xf numFmtId="4" fontId="12" fillId="4" borderId="1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left" vertical="center"/>
    </xf>
    <xf numFmtId="164" fontId="12" fillId="5" borderId="9" xfId="0" applyNumberFormat="1" applyFont="1" applyFill="1" applyBorder="1" applyAlignment="1">
      <alignment horizontal="right" vertical="center"/>
    </xf>
    <xf numFmtId="164" fontId="12" fillId="5" borderId="10" xfId="0" applyNumberFormat="1" applyFont="1" applyFill="1" applyBorder="1" applyAlignment="1">
      <alignment horizontal="right" vertical="center"/>
    </xf>
    <xf numFmtId="4" fontId="12" fillId="5" borderId="11" xfId="0" applyNumberFormat="1" applyFont="1" applyFill="1" applyBorder="1" applyAlignment="1">
      <alignment horizontal="right" vertical="center"/>
    </xf>
    <xf numFmtId="164" fontId="12" fillId="6" borderId="9" xfId="0" applyNumberFormat="1" applyFont="1" applyFill="1" applyBorder="1" applyAlignment="1">
      <alignment horizontal="right" vertical="center"/>
    </xf>
    <xf numFmtId="164" fontId="12" fillId="6" borderId="10" xfId="0" applyNumberFormat="1" applyFont="1" applyFill="1" applyBorder="1" applyAlignment="1">
      <alignment horizontal="right" vertical="center"/>
    </xf>
    <xf numFmtId="4" fontId="12" fillId="6" borderId="11" xfId="0" applyNumberFormat="1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horizontal="right" vertical="center"/>
    </xf>
    <xf numFmtId="164" fontId="12" fillId="2" borderId="10" xfId="0" applyNumberFormat="1" applyFont="1" applyFill="1" applyBorder="1" applyAlignment="1">
      <alignment horizontal="right" vertical="center"/>
    </xf>
    <xf numFmtId="4" fontId="12" fillId="2" borderId="11" xfId="0" applyNumberFormat="1" applyFont="1" applyFill="1" applyBorder="1" applyAlignment="1">
      <alignment horizontal="right" vertical="center"/>
    </xf>
    <xf numFmtId="164" fontId="12" fillId="13" borderId="10" xfId="0" applyNumberFormat="1" applyFont="1" applyFill="1" applyBorder="1" applyAlignment="1">
      <alignment horizontal="right" vertical="center"/>
    </xf>
    <xf numFmtId="4" fontId="12" fillId="13" borderId="11" xfId="0" applyNumberFormat="1" applyFont="1" applyFill="1" applyBorder="1" applyAlignment="1">
      <alignment horizontal="right" vertical="center"/>
    </xf>
    <xf numFmtId="0" fontId="12" fillId="10" borderId="9" xfId="0" applyFont="1" applyFill="1" applyBorder="1" applyAlignment="1">
      <alignment horizontal="right" vertical="center"/>
    </xf>
    <xf numFmtId="0" fontId="12" fillId="10" borderId="10" xfId="0" applyFont="1" applyFill="1" applyBorder="1" applyAlignment="1">
      <alignment horizontal="right" vertical="center"/>
    </xf>
    <xf numFmtId="4" fontId="12" fillId="10" borderId="11" xfId="0" applyNumberFormat="1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right" vertical="center"/>
    </xf>
    <xf numFmtId="0" fontId="12" fillId="7" borderId="10" xfId="0" applyFont="1" applyFill="1" applyBorder="1" applyAlignment="1">
      <alignment horizontal="right" vertical="center"/>
    </xf>
    <xf numFmtId="4" fontId="12" fillId="7" borderId="11" xfId="0" applyNumberFormat="1" applyFont="1" applyFill="1" applyBorder="1" applyAlignment="1">
      <alignment horizontal="right" vertical="center"/>
    </xf>
    <xf numFmtId="0" fontId="12" fillId="7" borderId="10" xfId="0" applyFont="1" applyFill="1" applyBorder="1" applyAlignment="1">
      <alignment horizontal="right" vertical="center" wrapText="1"/>
    </xf>
    <xf numFmtId="0" fontId="12" fillId="8" borderId="9" xfId="0" applyFont="1" applyFill="1" applyBorder="1" applyAlignment="1">
      <alignment horizontal="right" vertical="center"/>
    </xf>
    <xf numFmtId="0" fontId="12" fillId="8" borderId="10" xfId="0" applyFont="1" applyFill="1" applyBorder="1" applyAlignment="1">
      <alignment horizontal="right" vertical="center"/>
    </xf>
    <xf numFmtId="4" fontId="12" fillId="8" borderId="11" xfId="0" applyNumberFormat="1" applyFont="1" applyFill="1" applyBorder="1" applyAlignment="1">
      <alignment horizontal="right" vertical="center"/>
    </xf>
    <xf numFmtId="0" fontId="12" fillId="8" borderId="10" xfId="0" applyFont="1" applyFill="1" applyBorder="1" applyAlignment="1">
      <alignment horizontal="right" vertical="center" wrapText="1"/>
    </xf>
    <xf numFmtId="164" fontId="8" fillId="9" borderId="2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7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49" fontId="12" fillId="12" borderId="9" xfId="0" applyNumberFormat="1" applyFont="1" applyFill="1" applyBorder="1" applyAlignment="1">
      <alignment horizontal="center" vertical="center" wrapText="1"/>
    </xf>
    <xf numFmtId="49" fontId="12" fillId="1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49" fontId="8" fillId="0" borderId="10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2" fontId="8" fillId="0" borderId="10" xfId="0" applyNumberFormat="1" applyFont="1" applyBorder="1" applyAlignment="1" applyProtection="1">
      <alignment horizontal="left" vertical="center"/>
      <protection locked="0"/>
    </xf>
    <xf numFmtId="2" fontId="8" fillId="0" borderId="11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0" fillId="9" borderId="7" xfId="0" applyFont="1" applyFill="1" applyBorder="1" applyAlignment="1">
      <alignment horizontal="left" vertical="center" wrapText="1" shrinkToFit="1"/>
    </xf>
    <xf numFmtId="0" fontId="10" fillId="9" borderId="0" xfId="0" applyFont="1" applyFill="1" applyAlignment="1">
      <alignment horizontal="left" vertical="center" wrapText="1" shrinkToFit="1"/>
    </xf>
    <xf numFmtId="0" fontId="10" fillId="9" borderId="8" xfId="0" applyFont="1" applyFill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7" fillId="9" borderId="7" xfId="0" applyFont="1" applyFill="1" applyBorder="1" applyAlignment="1">
      <alignment horizontal="left" vertical="center" wrapText="1" shrinkToFit="1"/>
    </xf>
    <xf numFmtId="0" fontId="17" fillId="9" borderId="0" xfId="0" applyFont="1" applyFill="1" applyAlignment="1">
      <alignment horizontal="left" vertical="center" wrapText="1" shrinkToFit="1"/>
    </xf>
  </cellXfs>
  <cellStyles count="1">
    <cellStyle name="Normal" xfId="0" builtinId="0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9A6E4"/>
      <color rgb="FF52B0DA"/>
      <color rgb="FFBC8B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43D5-F871-4261-B7AE-A46AAEAE1095}">
  <sheetPr codeName="Sheet2">
    <pageSetUpPr fitToPage="1"/>
  </sheetPr>
  <dimension ref="A1:Z256"/>
  <sheetViews>
    <sheetView zoomScaleNormal="100" zoomScaleSheetLayoutView="85" workbookViewId="0">
      <selection activeCell="H6" sqref="H6"/>
    </sheetView>
  </sheetViews>
  <sheetFormatPr defaultRowHeight="20.100000000000001" customHeight="1" x14ac:dyDescent="0.25"/>
  <cols>
    <col min="1" max="1" width="5.7109375" style="184" customWidth="1"/>
    <col min="2" max="2" width="50.7109375" style="2" customWidth="1"/>
    <col min="3" max="3" width="7.42578125" style="184" customWidth="1"/>
    <col min="4" max="4" width="10.7109375" style="184" customWidth="1"/>
    <col min="5" max="5" width="10.7109375" style="155" customWidth="1"/>
    <col min="6" max="6" width="13.7109375" style="3" customWidth="1"/>
    <col min="7" max="7" width="1.85546875" style="156" customWidth="1"/>
    <col min="8" max="8" width="27.28515625" style="156" customWidth="1"/>
    <col min="9" max="9" width="12.7109375" style="156" bestFit="1" customWidth="1"/>
    <col min="10" max="10" width="14.140625" style="156" customWidth="1"/>
    <col min="11" max="26" width="9.7109375" style="156" customWidth="1"/>
    <col min="27" max="16384" width="9.140625" style="1"/>
  </cols>
  <sheetData>
    <row r="1" spans="1:26" ht="18" customHeight="1" x14ac:dyDescent="0.25">
      <c r="A1" s="435" t="s">
        <v>435</v>
      </c>
      <c r="B1" s="435"/>
      <c r="C1" s="435"/>
      <c r="D1" s="435"/>
    </row>
    <row r="2" spans="1:26" ht="18" customHeight="1" x14ac:dyDescent="0.25">
      <c r="A2" s="435" t="s">
        <v>515</v>
      </c>
      <c r="B2" s="435"/>
      <c r="C2" s="435"/>
      <c r="D2" s="435"/>
    </row>
    <row r="3" spans="1:26" ht="6.95" customHeight="1" x14ac:dyDescent="0.25">
      <c r="A3" s="278"/>
      <c r="B3" s="278"/>
      <c r="C3" s="278"/>
      <c r="D3" s="278"/>
      <c r="E3" s="279"/>
      <c r="F3" s="280"/>
    </row>
    <row r="4" spans="1:26" ht="15" customHeight="1" x14ac:dyDescent="0.25">
      <c r="A4" s="440" t="s">
        <v>571</v>
      </c>
      <c r="B4" s="441"/>
      <c r="C4" s="162" t="s">
        <v>570</v>
      </c>
      <c r="D4" s="6"/>
      <c r="E4" s="162" t="s">
        <v>211</v>
      </c>
      <c r="F4" s="15"/>
      <c r="H4" s="156" t="s">
        <v>576</v>
      </c>
      <c r="J4" s="281"/>
      <c r="K4" s="281"/>
      <c r="L4" s="281"/>
      <c r="M4" s="281"/>
      <c r="N4" s="157"/>
      <c r="O4" s="157"/>
    </row>
    <row r="5" spans="1:26" ht="15" customHeight="1" x14ac:dyDescent="0.25">
      <c r="A5" s="440" t="s">
        <v>213</v>
      </c>
      <c r="B5" s="441"/>
      <c r="C5" s="162" t="s">
        <v>215</v>
      </c>
      <c r="D5" s="438"/>
      <c r="E5" s="438"/>
      <c r="F5" s="166"/>
      <c r="N5" s="157"/>
      <c r="O5" s="157"/>
    </row>
    <row r="6" spans="1:26" ht="15" customHeight="1" x14ac:dyDescent="0.25">
      <c r="A6" s="440" t="s">
        <v>452</v>
      </c>
      <c r="B6" s="441"/>
      <c r="C6" s="162" t="s">
        <v>216</v>
      </c>
      <c r="D6" s="438"/>
      <c r="E6" s="438"/>
      <c r="F6" s="439"/>
      <c r="N6" s="157"/>
      <c r="O6" s="157"/>
    </row>
    <row r="7" spans="1:26" ht="6.95" customHeight="1" x14ac:dyDescent="0.25">
      <c r="A7" s="167"/>
      <c r="B7" s="4"/>
      <c r="C7" s="168"/>
      <c r="D7" s="167"/>
      <c r="E7" s="5"/>
      <c r="F7" s="2"/>
      <c r="N7" s="157"/>
      <c r="O7" s="157"/>
    </row>
    <row r="8" spans="1:26" s="4" customFormat="1" ht="11.1" customHeight="1" x14ac:dyDescent="0.25">
      <c r="A8" s="169" t="s">
        <v>209</v>
      </c>
      <c r="B8" s="170"/>
      <c r="C8" s="171"/>
      <c r="D8" s="171"/>
      <c r="E8" s="172"/>
      <c r="F8" s="173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</row>
    <row r="9" spans="1:26" s="4" customFormat="1" ht="11.1" customHeight="1" x14ac:dyDescent="0.25">
      <c r="A9" s="12" t="s">
        <v>451</v>
      </c>
      <c r="B9" s="13"/>
      <c r="C9" s="14"/>
      <c r="D9" s="14"/>
      <c r="E9" s="174"/>
      <c r="F9" s="175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</row>
    <row r="10" spans="1:26" s="4" customFormat="1" ht="11.1" customHeight="1" x14ac:dyDescent="0.25">
      <c r="A10" s="12" t="s">
        <v>449</v>
      </c>
      <c r="B10" s="13"/>
      <c r="C10" s="14"/>
      <c r="D10" s="14"/>
      <c r="E10" s="174"/>
      <c r="F10" s="175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</row>
    <row r="11" spans="1:26" s="4" customFormat="1" ht="11.1" customHeight="1" x14ac:dyDescent="0.25">
      <c r="A11" s="12" t="s">
        <v>210</v>
      </c>
      <c r="B11" s="13"/>
      <c r="C11" s="14"/>
      <c r="D11" s="14"/>
      <c r="E11" s="174"/>
      <c r="F11" s="175"/>
      <c r="G11" s="282"/>
      <c r="H11" s="176" t="s">
        <v>572</v>
      </c>
      <c r="I11" s="177"/>
      <c r="J11" s="151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</row>
    <row r="12" spans="1:26" s="4" customFormat="1" ht="11.1" customHeight="1" x14ac:dyDescent="0.25">
      <c r="A12" s="178" t="s">
        <v>450</v>
      </c>
      <c r="B12" s="179"/>
      <c r="C12" s="180"/>
      <c r="D12" s="180"/>
      <c r="E12" s="181"/>
      <c r="F12" s="182"/>
      <c r="G12" s="282"/>
      <c r="H12" s="183" t="s">
        <v>573</v>
      </c>
      <c r="I12" s="283"/>
      <c r="J12" s="15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</row>
    <row r="13" spans="1:26" ht="6.95" customHeight="1" x14ac:dyDescent="0.25"/>
    <row r="14" spans="1:26" s="146" customFormat="1" ht="15" customHeight="1" x14ac:dyDescent="0.25">
      <c r="A14" s="284" t="s">
        <v>8</v>
      </c>
      <c r="B14" s="285" t="s">
        <v>9</v>
      </c>
      <c r="C14" s="286" t="s">
        <v>1</v>
      </c>
      <c r="D14" s="287" t="s">
        <v>0</v>
      </c>
      <c r="E14" s="288" t="s">
        <v>2</v>
      </c>
      <c r="F14" s="289" t="s">
        <v>3</v>
      </c>
      <c r="G14" s="281"/>
      <c r="H14" s="284" t="s">
        <v>0</v>
      </c>
      <c r="I14" s="285" t="s">
        <v>574</v>
      </c>
      <c r="J14" s="286" t="s">
        <v>575</v>
      </c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</row>
    <row r="15" spans="1:26" ht="15" customHeight="1" x14ac:dyDescent="0.25">
      <c r="A15" s="202" t="s">
        <v>245</v>
      </c>
      <c r="B15" s="165" t="s">
        <v>4</v>
      </c>
      <c r="C15" s="194" t="s">
        <v>5</v>
      </c>
      <c r="D15" s="7"/>
      <c r="E15" s="196">
        <v>10000</v>
      </c>
      <c r="F15" s="197">
        <f t="shared" ref="F15:F22" si="0">D15*E15</f>
        <v>0</v>
      </c>
      <c r="H15" s="428"/>
      <c r="I15" s="290">
        <f t="shared" ref="I15:I23" si="1">E15*H15</f>
        <v>0</v>
      </c>
      <c r="J15" s="291">
        <f>IF(D15=0,,H15/D15)</f>
        <v>0</v>
      </c>
    </row>
    <row r="16" spans="1:26" ht="15" customHeight="1" x14ac:dyDescent="0.25">
      <c r="A16" s="202" t="s">
        <v>246</v>
      </c>
      <c r="B16" s="165" t="s">
        <v>7</v>
      </c>
      <c r="C16" s="194" t="s">
        <v>6</v>
      </c>
      <c r="D16" s="7"/>
      <c r="E16" s="196">
        <v>13500</v>
      </c>
      <c r="F16" s="197">
        <f t="shared" si="0"/>
        <v>0</v>
      </c>
      <c r="H16" s="428"/>
      <c r="I16" s="290">
        <f t="shared" si="1"/>
        <v>0</v>
      </c>
      <c r="J16" s="291">
        <f>IF(D16=0,,H16/D16)</f>
        <v>0</v>
      </c>
    </row>
    <row r="17" spans="1:26" ht="15" customHeight="1" x14ac:dyDescent="0.25">
      <c r="A17" s="202" t="s">
        <v>247</v>
      </c>
      <c r="B17" s="165" t="s">
        <v>526</v>
      </c>
      <c r="C17" s="194" t="s">
        <v>96</v>
      </c>
      <c r="D17" s="7"/>
      <c r="E17" s="8">
        <v>0</v>
      </c>
      <c r="F17" s="197">
        <f t="shared" si="0"/>
        <v>0</v>
      </c>
      <c r="H17" s="428"/>
      <c r="I17" s="290">
        <f t="shared" si="1"/>
        <v>0</v>
      </c>
      <c r="J17" s="291">
        <f t="shared" ref="J17:J23" si="2">IF(D17=0,,H17/D17)</f>
        <v>0</v>
      </c>
    </row>
    <row r="18" spans="1:26" ht="15" customHeight="1" x14ac:dyDescent="0.25">
      <c r="A18" s="202" t="s">
        <v>248</v>
      </c>
      <c r="B18" s="165" t="s">
        <v>35</v>
      </c>
      <c r="C18" s="194" t="s">
        <v>32</v>
      </c>
      <c r="D18" s="7"/>
      <c r="E18" s="196">
        <v>130</v>
      </c>
      <c r="F18" s="197">
        <f t="shared" si="0"/>
        <v>0</v>
      </c>
      <c r="H18" s="428"/>
      <c r="I18" s="290">
        <f t="shared" si="1"/>
        <v>0</v>
      </c>
      <c r="J18" s="291">
        <f t="shared" si="2"/>
        <v>0</v>
      </c>
    </row>
    <row r="19" spans="1:26" ht="15" customHeight="1" x14ac:dyDescent="0.25">
      <c r="A19" s="202" t="s">
        <v>427</v>
      </c>
      <c r="B19" s="165" t="s">
        <v>34</v>
      </c>
      <c r="C19" s="194" t="s">
        <v>32</v>
      </c>
      <c r="D19" s="7"/>
      <c r="E19" s="196">
        <v>175</v>
      </c>
      <c r="F19" s="197">
        <f t="shared" si="0"/>
        <v>0</v>
      </c>
      <c r="H19" s="428"/>
      <c r="I19" s="290">
        <f t="shared" si="1"/>
        <v>0</v>
      </c>
      <c r="J19" s="291">
        <f t="shared" si="2"/>
        <v>0</v>
      </c>
    </row>
    <row r="20" spans="1:26" ht="15" customHeight="1" x14ac:dyDescent="0.25">
      <c r="A20" s="202" t="s">
        <v>429</v>
      </c>
      <c r="B20" s="165" t="s">
        <v>428</v>
      </c>
      <c r="C20" s="194" t="s">
        <v>5</v>
      </c>
      <c r="D20" s="7"/>
      <c r="E20" s="196">
        <v>60000</v>
      </c>
      <c r="F20" s="197">
        <f t="shared" si="0"/>
        <v>0</v>
      </c>
      <c r="H20" s="428"/>
      <c r="I20" s="290">
        <f t="shared" si="1"/>
        <v>0</v>
      </c>
      <c r="J20" s="291">
        <f t="shared" si="2"/>
        <v>0</v>
      </c>
    </row>
    <row r="21" spans="1:26" ht="15" customHeight="1" x14ac:dyDescent="0.25">
      <c r="A21" s="202" t="s">
        <v>432</v>
      </c>
      <c r="B21" s="165" t="s">
        <v>477</v>
      </c>
      <c r="C21" s="194" t="s">
        <v>32</v>
      </c>
      <c r="D21" s="7"/>
      <c r="E21" s="196">
        <v>5</v>
      </c>
      <c r="F21" s="197">
        <f t="shared" si="0"/>
        <v>0</v>
      </c>
      <c r="H21" s="428"/>
      <c r="I21" s="290">
        <f t="shared" si="1"/>
        <v>0</v>
      </c>
      <c r="J21" s="291">
        <f t="shared" si="2"/>
        <v>0</v>
      </c>
    </row>
    <row r="22" spans="1:26" ht="15" customHeight="1" x14ac:dyDescent="0.25">
      <c r="A22" s="202" t="s">
        <v>433</v>
      </c>
      <c r="B22" s="165" t="s">
        <v>478</v>
      </c>
      <c r="C22" s="194" t="s">
        <v>96</v>
      </c>
      <c r="D22" s="7"/>
      <c r="E22" s="8"/>
      <c r="F22" s="197">
        <f t="shared" si="0"/>
        <v>0</v>
      </c>
      <c r="H22" s="428"/>
      <c r="I22" s="290">
        <f t="shared" si="1"/>
        <v>0</v>
      </c>
      <c r="J22" s="291">
        <f t="shared" si="2"/>
        <v>0</v>
      </c>
    </row>
    <row r="23" spans="1:26" ht="15" customHeight="1" x14ac:dyDescent="0.25">
      <c r="A23" s="202" t="s">
        <v>453</v>
      </c>
      <c r="B23" s="20" t="s">
        <v>470</v>
      </c>
      <c r="C23" s="194" t="s">
        <v>96</v>
      </c>
      <c r="D23" s="7"/>
      <c r="E23" s="8">
        <v>0</v>
      </c>
      <c r="F23" s="197">
        <f t="shared" ref="F23" si="3">D23*E23</f>
        <v>0</v>
      </c>
      <c r="H23" s="428"/>
      <c r="I23" s="290">
        <f t="shared" si="1"/>
        <v>0</v>
      </c>
      <c r="J23" s="291">
        <f t="shared" si="2"/>
        <v>0</v>
      </c>
    </row>
    <row r="24" spans="1:26" s="146" customFormat="1" ht="15" customHeight="1" x14ac:dyDescent="0.25">
      <c r="A24" s="292"/>
      <c r="B24" s="293" t="s">
        <v>315</v>
      </c>
      <c r="C24" s="294"/>
      <c r="D24" s="295">
        <f>SUM(D15:D23)</f>
        <v>0</v>
      </c>
      <c r="E24" s="293"/>
      <c r="F24" s="296">
        <f>SUM(F15:F23)</f>
        <v>0</v>
      </c>
      <c r="G24" s="281"/>
      <c r="H24" s="295">
        <f>SUM(H15:H23)</f>
        <v>0</v>
      </c>
      <c r="I24" s="297">
        <f>SUM(I15:I23)</f>
        <v>0</v>
      </c>
      <c r="J24" s="298">
        <f>IF(D24=0,,H24/D24)</f>
        <v>0</v>
      </c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s="146" customFormat="1" ht="6.95" customHeight="1" x14ac:dyDescent="0.25">
      <c r="A25" s="299"/>
      <c r="B25" s="161"/>
      <c r="C25" s="300"/>
      <c r="D25" s="300"/>
      <c r="E25" s="301"/>
      <c r="F25" s="302"/>
      <c r="G25" s="281"/>
      <c r="H25" s="281"/>
      <c r="I25" s="156"/>
      <c r="J25" s="156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s="146" customFormat="1" ht="15" customHeight="1" x14ac:dyDescent="0.25">
      <c r="A26" s="303" t="s">
        <v>10</v>
      </c>
      <c r="B26" s="304" t="s">
        <v>527</v>
      </c>
      <c r="C26" s="305" t="s">
        <v>1</v>
      </c>
      <c r="D26" s="306" t="s">
        <v>0</v>
      </c>
      <c r="E26" s="307" t="s">
        <v>2</v>
      </c>
      <c r="F26" s="308" t="s">
        <v>3</v>
      </c>
      <c r="G26" s="281"/>
      <c r="H26" s="303" t="s">
        <v>0</v>
      </c>
      <c r="I26" s="304" t="s">
        <v>574</v>
      </c>
      <c r="J26" s="305" t="s">
        <v>575</v>
      </c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" customHeight="1" x14ac:dyDescent="0.25">
      <c r="A27" s="193" t="s">
        <v>249</v>
      </c>
      <c r="B27" s="165" t="s">
        <v>16</v>
      </c>
      <c r="C27" s="194" t="s">
        <v>12</v>
      </c>
      <c r="D27" s="7">
        <v>0</v>
      </c>
      <c r="E27" s="196">
        <v>3.5</v>
      </c>
      <c r="F27" s="197">
        <f>D27*E27</f>
        <v>0</v>
      </c>
      <c r="H27" s="429"/>
      <c r="I27" s="290">
        <f>E27*H27</f>
        <v>0</v>
      </c>
      <c r="J27" s="291">
        <f>IF(D27=0,,H27/D27)</f>
        <v>0</v>
      </c>
    </row>
    <row r="28" spans="1:26" ht="15" customHeight="1" x14ac:dyDescent="0.25">
      <c r="A28" s="193" t="s">
        <v>250</v>
      </c>
      <c r="B28" s="165" t="s">
        <v>18</v>
      </c>
      <c r="C28" s="194" t="s">
        <v>12</v>
      </c>
      <c r="D28" s="7"/>
      <c r="E28" s="309"/>
      <c r="F28" s="197"/>
      <c r="H28" s="429"/>
      <c r="I28" s="310"/>
      <c r="J28" s="291"/>
    </row>
    <row r="29" spans="1:26" ht="15" customHeight="1" x14ac:dyDescent="0.25">
      <c r="A29" s="193"/>
      <c r="B29" s="311" t="s">
        <v>391</v>
      </c>
      <c r="C29" s="194" t="s">
        <v>392</v>
      </c>
      <c r="D29" s="7">
        <v>1</v>
      </c>
      <c r="E29" s="196">
        <v>2</v>
      </c>
      <c r="F29" s="197">
        <f>D28*D29*E29</f>
        <v>0</v>
      </c>
      <c r="H29" s="193">
        <f>+D29</f>
        <v>1</v>
      </c>
      <c r="I29" s="290">
        <f>IF(H28=0,,(E29*H29*H28))</f>
        <v>0</v>
      </c>
      <c r="J29" s="291">
        <f>IF(H28=0,,(H29*H28)/(D29*D28))</f>
        <v>0</v>
      </c>
    </row>
    <row r="30" spans="1:26" ht="15" customHeight="1" x14ac:dyDescent="0.25">
      <c r="A30" s="193" t="s">
        <v>164</v>
      </c>
      <c r="B30" s="165" t="s">
        <v>13</v>
      </c>
      <c r="C30" s="194" t="s">
        <v>12</v>
      </c>
      <c r="D30" s="7"/>
      <c r="E30" s="309"/>
      <c r="F30" s="197"/>
      <c r="H30" s="429"/>
      <c r="I30" s="310"/>
      <c r="J30" s="291"/>
    </row>
    <row r="31" spans="1:26" ht="15" customHeight="1" x14ac:dyDescent="0.25">
      <c r="A31" s="193"/>
      <c r="B31" s="311" t="s">
        <v>391</v>
      </c>
      <c r="C31" s="194" t="s">
        <v>392</v>
      </c>
      <c r="D31" s="7">
        <v>1</v>
      </c>
      <c r="E31" s="196">
        <v>6.75</v>
      </c>
      <c r="F31" s="197">
        <f>D30*D31*E31</f>
        <v>0</v>
      </c>
      <c r="H31" s="193">
        <f>+D31</f>
        <v>1</v>
      </c>
      <c r="I31" s="290">
        <f>IF(H30=0,,(E31*H31*H30))</f>
        <v>0</v>
      </c>
      <c r="J31" s="291">
        <f>IF(H30=0,,(H31*H30)/(D30*D31))</f>
        <v>0</v>
      </c>
    </row>
    <row r="32" spans="1:26" ht="15" customHeight="1" x14ac:dyDescent="0.25">
      <c r="A32" s="193" t="s">
        <v>165</v>
      </c>
      <c r="B32" s="165" t="s">
        <v>14</v>
      </c>
      <c r="C32" s="194" t="s">
        <v>12</v>
      </c>
      <c r="D32" s="7"/>
      <c r="E32" s="309"/>
      <c r="F32" s="197"/>
      <c r="H32" s="429"/>
      <c r="I32" s="310"/>
      <c r="J32" s="291"/>
    </row>
    <row r="33" spans="1:10" ht="15" customHeight="1" x14ac:dyDescent="0.25">
      <c r="A33" s="193"/>
      <c r="B33" s="311" t="s">
        <v>391</v>
      </c>
      <c r="C33" s="194" t="s">
        <v>392</v>
      </c>
      <c r="D33" s="7">
        <v>1</v>
      </c>
      <c r="E33" s="196">
        <v>6.5</v>
      </c>
      <c r="F33" s="197">
        <f>D32*D33*E33</f>
        <v>0</v>
      </c>
      <c r="H33" s="193">
        <f>+D33</f>
        <v>1</v>
      </c>
      <c r="I33" s="290">
        <f>IF(H32=0,,(E33*H33*H32))</f>
        <v>0</v>
      </c>
      <c r="J33" s="291">
        <f>IF(H32=0,,(H33*H32)/(D33*D32))</f>
        <v>0</v>
      </c>
    </row>
    <row r="34" spans="1:10" ht="15" customHeight="1" x14ac:dyDescent="0.25">
      <c r="A34" s="193" t="s">
        <v>166</v>
      </c>
      <c r="B34" s="165" t="s">
        <v>15</v>
      </c>
      <c r="C34" s="194" t="s">
        <v>12</v>
      </c>
      <c r="D34" s="7"/>
      <c r="E34" s="309"/>
      <c r="F34" s="197"/>
      <c r="H34" s="429"/>
      <c r="I34" s="310" t="s">
        <v>569</v>
      </c>
      <c r="J34" s="291" t="s">
        <v>569</v>
      </c>
    </row>
    <row r="35" spans="1:10" ht="15" customHeight="1" x14ac:dyDescent="0.25">
      <c r="A35" s="193"/>
      <c r="B35" s="311" t="s">
        <v>391</v>
      </c>
      <c r="C35" s="194" t="s">
        <v>392</v>
      </c>
      <c r="D35" s="7">
        <v>1</v>
      </c>
      <c r="E35" s="196">
        <v>6</v>
      </c>
      <c r="F35" s="197">
        <f>D34*D35*E35</f>
        <v>0</v>
      </c>
      <c r="H35" s="193">
        <f>+D35</f>
        <v>1</v>
      </c>
      <c r="I35" s="290">
        <f>IF(H34=0,,(E35*H35*H34))</f>
        <v>0</v>
      </c>
      <c r="J35" s="291">
        <f>IF(H34=0,,(H35*H34)/(D35*D34))</f>
        <v>0</v>
      </c>
    </row>
    <row r="36" spans="1:10" ht="15" customHeight="1" x14ac:dyDescent="0.25">
      <c r="A36" s="193" t="s">
        <v>177</v>
      </c>
      <c r="B36" s="165" t="s">
        <v>17</v>
      </c>
      <c r="C36" s="194" t="s">
        <v>12</v>
      </c>
      <c r="D36" s="7"/>
      <c r="E36" s="309"/>
      <c r="F36" s="197"/>
      <c r="H36" s="429"/>
      <c r="I36" s="310" t="s">
        <v>569</v>
      </c>
      <c r="J36" s="291"/>
    </row>
    <row r="37" spans="1:10" ht="15" customHeight="1" x14ac:dyDescent="0.25">
      <c r="A37" s="193"/>
      <c r="B37" s="311" t="s">
        <v>391</v>
      </c>
      <c r="C37" s="194" t="s">
        <v>392</v>
      </c>
      <c r="D37" s="7">
        <v>1</v>
      </c>
      <c r="E37" s="196">
        <v>5</v>
      </c>
      <c r="F37" s="197">
        <f>D36*D37*E37</f>
        <v>0</v>
      </c>
      <c r="H37" s="193">
        <f>+D37</f>
        <v>1</v>
      </c>
      <c r="I37" s="290">
        <f>IF(H36=0,,E37*H37)</f>
        <v>0</v>
      </c>
      <c r="J37" s="291">
        <f>IF(H36=0,,(H37*H36)/(D36*D37))</f>
        <v>0</v>
      </c>
    </row>
    <row r="38" spans="1:10" ht="15" customHeight="1" x14ac:dyDescent="0.25">
      <c r="A38" s="193" t="s">
        <v>251</v>
      </c>
      <c r="B38" s="165" t="s">
        <v>528</v>
      </c>
      <c r="C38" s="194" t="s">
        <v>12</v>
      </c>
      <c r="D38" s="7"/>
      <c r="E38" s="196">
        <v>13.5</v>
      </c>
      <c r="F38" s="197">
        <f t="shared" ref="F38:F57" si="4">D38*E38</f>
        <v>0</v>
      </c>
      <c r="H38" s="429"/>
      <c r="I38" s="290">
        <f t="shared" ref="I38:I58" si="5">E38*H38</f>
        <v>0</v>
      </c>
      <c r="J38" s="291">
        <f t="shared" ref="J38:J58" si="6">IF(D38=0,,H38/D38)</f>
        <v>0</v>
      </c>
    </row>
    <row r="39" spans="1:10" ht="15" customHeight="1" x14ac:dyDescent="0.25">
      <c r="A39" s="193" t="s">
        <v>252</v>
      </c>
      <c r="B39" s="165" t="s">
        <v>19</v>
      </c>
      <c r="C39" s="194" t="s">
        <v>12</v>
      </c>
      <c r="D39" s="7"/>
      <c r="E39" s="196">
        <v>25</v>
      </c>
      <c r="F39" s="197">
        <f t="shared" si="4"/>
        <v>0</v>
      </c>
      <c r="H39" s="429"/>
      <c r="I39" s="290">
        <f t="shared" si="5"/>
        <v>0</v>
      </c>
      <c r="J39" s="291">
        <f t="shared" si="6"/>
        <v>0</v>
      </c>
    </row>
    <row r="40" spans="1:10" ht="15" customHeight="1" x14ac:dyDescent="0.25">
      <c r="A40" s="193" t="s">
        <v>253</v>
      </c>
      <c r="B40" s="165" t="s">
        <v>529</v>
      </c>
      <c r="C40" s="194" t="s">
        <v>20</v>
      </c>
      <c r="D40" s="7"/>
      <c r="E40" s="196">
        <v>25</v>
      </c>
      <c r="F40" s="197">
        <f t="shared" si="4"/>
        <v>0</v>
      </c>
      <c r="H40" s="429"/>
      <c r="I40" s="290">
        <f t="shared" si="5"/>
        <v>0</v>
      </c>
      <c r="J40" s="291">
        <f t="shared" si="6"/>
        <v>0</v>
      </c>
    </row>
    <row r="41" spans="1:10" ht="15" customHeight="1" x14ac:dyDescent="0.25">
      <c r="A41" s="193" t="s">
        <v>254</v>
      </c>
      <c r="B41" s="165" t="s">
        <v>21</v>
      </c>
      <c r="C41" s="194" t="s">
        <v>20</v>
      </c>
      <c r="D41" s="7"/>
      <c r="E41" s="196">
        <v>28</v>
      </c>
      <c r="F41" s="197">
        <f t="shared" si="4"/>
        <v>0</v>
      </c>
      <c r="H41" s="429"/>
      <c r="I41" s="290">
        <f t="shared" si="5"/>
        <v>0</v>
      </c>
      <c r="J41" s="291">
        <f t="shared" si="6"/>
        <v>0</v>
      </c>
    </row>
    <row r="42" spans="1:10" ht="15" customHeight="1" x14ac:dyDescent="0.25">
      <c r="A42" s="193" t="s">
        <v>255</v>
      </c>
      <c r="B42" s="165" t="s">
        <v>530</v>
      </c>
      <c r="C42" s="194" t="s">
        <v>22</v>
      </c>
      <c r="D42" s="7"/>
      <c r="E42" s="196">
        <v>1200</v>
      </c>
      <c r="F42" s="197">
        <f t="shared" si="4"/>
        <v>0</v>
      </c>
      <c r="H42" s="429"/>
      <c r="I42" s="290">
        <f t="shared" si="5"/>
        <v>0</v>
      </c>
      <c r="J42" s="291">
        <f t="shared" si="6"/>
        <v>0</v>
      </c>
    </row>
    <row r="43" spans="1:10" ht="15" customHeight="1" x14ac:dyDescent="0.25">
      <c r="A43" s="193" t="s">
        <v>256</v>
      </c>
      <c r="B43" s="165" t="s">
        <v>531</v>
      </c>
      <c r="C43" s="194" t="s">
        <v>12</v>
      </c>
      <c r="D43" s="7"/>
      <c r="E43" s="196">
        <v>75</v>
      </c>
      <c r="F43" s="197">
        <f t="shared" si="4"/>
        <v>0</v>
      </c>
      <c r="H43" s="429"/>
      <c r="I43" s="290">
        <f t="shared" si="5"/>
        <v>0</v>
      </c>
      <c r="J43" s="291">
        <f t="shared" si="6"/>
        <v>0</v>
      </c>
    </row>
    <row r="44" spans="1:10" ht="15" customHeight="1" x14ac:dyDescent="0.25">
      <c r="A44" s="193" t="s">
        <v>257</v>
      </c>
      <c r="B44" s="165" t="s">
        <v>23</v>
      </c>
      <c r="C44" s="194" t="s">
        <v>22</v>
      </c>
      <c r="D44" s="7"/>
      <c r="E44" s="196">
        <v>1700</v>
      </c>
      <c r="F44" s="197">
        <f t="shared" si="4"/>
        <v>0</v>
      </c>
      <c r="H44" s="429"/>
      <c r="I44" s="290">
        <f t="shared" si="5"/>
        <v>0</v>
      </c>
      <c r="J44" s="291">
        <f t="shared" si="6"/>
        <v>0</v>
      </c>
    </row>
    <row r="45" spans="1:10" ht="15" customHeight="1" x14ac:dyDescent="0.25">
      <c r="A45" s="193" t="s">
        <v>258</v>
      </c>
      <c r="B45" s="165" t="s">
        <v>24</v>
      </c>
      <c r="C45" s="194" t="s">
        <v>20</v>
      </c>
      <c r="D45" s="7"/>
      <c r="E45" s="196">
        <v>45</v>
      </c>
      <c r="F45" s="197">
        <f t="shared" si="4"/>
        <v>0</v>
      </c>
      <c r="H45" s="429"/>
      <c r="I45" s="290">
        <f t="shared" si="5"/>
        <v>0</v>
      </c>
      <c r="J45" s="291">
        <f t="shared" si="6"/>
        <v>0</v>
      </c>
    </row>
    <row r="46" spans="1:10" ht="30" customHeight="1" x14ac:dyDescent="0.25">
      <c r="A46" s="193" t="s">
        <v>259</v>
      </c>
      <c r="B46" s="312" t="s">
        <v>25</v>
      </c>
      <c r="C46" s="194" t="s">
        <v>22</v>
      </c>
      <c r="D46" s="7"/>
      <c r="E46" s="196">
        <v>3500</v>
      </c>
      <c r="F46" s="197">
        <f t="shared" si="4"/>
        <v>0</v>
      </c>
      <c r="H46" s="429"/>
      <c r="I46" s="290">
        <f t="shared" si="5"/>
        <v>0</v>
      </c>
      <c r="J46" s="291">
        <f t="shared" si="6"/>
        <v>0</v>
      </c>
    </row>
    <row r="47" spans="1:10" ht="15" customHeight="1" x14ac:dyDescent="0.25">
      <c r="A47" s="193" t="s">
        <v>260</v>
      </c>
      <c r="B47" s="312" t="s">
        <v>26</v>
      </c>
      <c r="C47" s="194" t="s">
        <v>22</v>
      </c>
      <c r="D47" s="7"/>
      <c r="E47" s="196">
        <v>2300</v>
      </c>
      <c r="F47" s="197">
        <f t="shared" si="4"/>
        <v>0</v>
      </c>
      <c r="H47" s="429"/>
      <c r="I47" s="290">
        <f t="shared" si="5"/>
        <v>0</v>
      </c>
      <c r="J47" s="291">
        <f t="shared" si="6"/>
        <v>0</v>
      </c>
    </row>
    <row r="48" spans="1:10" ht="15" customHeight="1" x14ac:dyDescent="0.25">
      <c r="A48" s="193" t="s">
        <v>261</v>
      </c>
      <c r="B48" s="312" t="s">
        <v>27</v>
      </c>
      <c r="C48" s="194" t="s">
        <v>22</v>
      </c>
      <c r="D48" s="7"/>
      <c r="E48" s="196">
        <v>1500</v>
      </c>
      <c r="F48" s="197">
        <f t="shared" si="4"/>
        <v>0</v>
      </c>
      <c r="H48" s="429"/>
      <c r="I48" s="290">
        <f t="shared" si="5"/>
        <v>0</v>
      </c>
      <c r="J48" s="291">
        <f t="shared" si="6"/>
        <v>0</v>
      </c>
    </row>
    <row r="49" spans="1:26" ht="15" customHeight="1" x14ac:dyDescent="0.25">
      <c r="A49" s="193" t="s">
        <v>262</v>
      </c>
      <c r="B49" s="312" t="s">
        <v>28</v>
      </c>
      <c r="C49" s="194" t="s">
        <v>22</v>
      </c>
      <c r="D49" s="7"/>
      <c r="E49" s="196">
        <v>1650</v>
      </c>
      <c r="F49" s="197">
        <f t="shared" si="4"/>
        <v>0</v>
      </c>
      <c r="H49" s="429"/>
      <c r="I49" s="290">
        <f t="shared" si="5"/>
        <v>0</v>
      </c>
      <c r="J49" s="291">
        <f t="shared" si="6"/>
        <v>0</v>
      </c>
    </row>
    <row r="50" spans="1:26" ht="15" customHeight="1" x14ac:dyDescent="0.25">
      <c r="A50" s="193" t="s">
        <v>263</v>
      </c>
      <c r="B50" s="312" t="s">
        <v>29</v>
      </c>
      <c r="C50" s="194" t="s">
        <v>20</v>
      </c>
      <c r="D50" s="7"/>
      <c r="E50" s="196">
        <v>20</v>
      </c>
      <c r="F50" s="197">
        <f t="shared" si="4"/>
        <v>0</v>
      </c>
      <c r="H50" s="429"/>
      <c r="I50" s="290">
        <f t="shared" si="5"/>
        <v>0</v>
      </c>
      <c r="J50" s="291">
        <f t="shared" si="6"/>
        <v>0</v>
      </c>
    </row>
    <row r="51" spans="1:26" ht="15" customHeight="1" x14ac:dyDescent="0.25">
      <c r="A51" s="193" t="s">
        <v>264</v>
      </c>
      <c r="B51" s="312" t="s">
        <v>30</v>
      </c>
      <c r="C51" s="194" t="s">
        <v>20</v>
      </c>
      <c r="D51" s="7"/>
      <c r="E51" s="196">
        <v>2.5</v>
      </c>
      <c r="F51" s="197">
        <f t="shared" si="4"/>
        <v>0</v>
      </c>
      <c r="H51" s="429"/>
      <c r="I51" s="290">
        <f t="shared" si="5"/>
        <v>0</v>
      </c>
      <c r="J51" s="291">
        <f t="shared" si="6"/>
        <v>0</v>
      </c>
    </row>
    <row r="52" spans="1:26" ht="15" customHeight="1" x14ac:dyDescent="0.25">
      <c r="A52" s="193" t="s">
        <v>265</v>
      </c>
      <c r="B52" s="312" t="s">
        <v>31</v>
      </c>
      <c r="C52" s="194" t="s">
        <v>20</v>
      </c>
      <c r="D52" s="7"/>
      <c r="E52" s="196">
        <v>7</v>
      </c>
      <c r="F52" s="197">
        <f t="shared" si="4"/>
        <v>0</v>
      </c>
      <c r="H52" s="429"/>
      <c r="I52" s="290">
        <f t="shared" si="5"/>
        <v>0</v>
      </c>
      <c r="J52" s="291">
        <f t="shared" si="6"/>
        <v>0</v>
      </c>
    </row>
    <row r="53" spans="1:26" ht="15" customHeight="1" x14ac:dyDescent="0.25">
      <c r="A53" s="193" t="s">
        <v>266</v>
      </c>
      <c r="B53" s="312" t="s">
        <v>33</v>
      </c>
      <c r="C53" s="194" t="s">
        <v>12</v>
      </c>
      <c r="D53" s="7"/>
      <c r="E53" s="196">
        <v>57</v>
      </c>
      <c r="F53" s="197">
        <f t="shared" si="4"/>
        <v>0</v>
      </c>
      <c r="H53" s="429"/>
      <c r="I53" s="290">
        <f t="shared" si="5"/>
        <v>0</v>
      </c>
      <c r="J53" s="291">
        <f t="shared" si="6"/>
        <v>0</v>
      </c>
    </row>
    <row r="54" spans="1:26" ht="15" customHeight="1" x14ac:dyDescent="0.25">
      <c r="A54" s="193" t="s">
        <v>267</v>
      </c>
      <c r="B54" s="312" t="s">
        <v>532</v>
      </c>
      <c r="C54" s="194" t="s">
        <v>12</v>
      </c>
      <c r="D54" s="7"/>
      <c r="E54" s="196">
        <v>40</v>
      </c>
      <c r="F54" s="197">
        <f t="shared" si="4"/>
        <v>0</v>
      </c>
      <c r="H54" s="429"/>
      <c r="I54" s="290">
        <f t="shared" si="5"/>
        <v>0</v>
      </c>
      <c r="J54" s="291">
        <f t="shared" si="6"/>
        <v>0</v>
      </c>
    </row>
    <row r="55" spans="1:26" ht="15" customHeight="1" x14ac:dyDescent="0.25">
      <c r="A55" s="193" t="s">
        <v>268</v>
      </c>
      <c r="B55" s="312" t="s">
        <v>533</v>
      </c>
      <c r="C55" s="194" t="s">
        <v>12</v>
      </c>
      <c r="D55" s="7"/>
      <c r="E55" s="196">
        <v>64</v>
      </c>
      <c r="F55" s="197">
        <f t="shared" si="4"/>
        <v>0</v>
      </c>
      <c r="H55" s="429"/>
      <c r="I55" s="290">
        <f t="shared" si="5"/>
        <v>0</v>
      </c>
      <c r="J55" s="291">
        <f t="shared" si="6"/>
        <v>0</v>
      </c>
    </row>
    <row r="56" spans="1:26" ht="15" customHeight="1" x14ac:dyDescent="0.25">
      <c r="A56" s="193" t="s">
        <v>403</v>
      </c>
      <c r="B56" s="312" t="s">
        <v>405</v>
      </c>
      <c r="C56" s="194" t="s">
        <v>22</v>
      </c>
      <c r="D56" s="7"/>
      <c r="E56" s="196">
        <v>540</v>
      </c>
      <c r="F56" s="197">
        <f t="shared" si="4"/>
        <v>0</v>
      </c>
      <c r="H56" s="429"/>
      <c r="I56" s="290">
        <f t="shared" si="5"/>
        <v>0</v>
      </c>
      <c r="J56" s="291">
        <f t="shared" si="6"/>
        <v>0</v>
      </c>
    </row>
    <row r="57" spans="1:26" ht="15" customHeight="1" x14ac:dyDescent="0.25">
      <c r="A57" s="193" t="s">
        <v>404</v>
      </c>
      <c r="B57" s="312" t="s">
        <v>406</v>
      </c>
      <c r="C57" s="194" t="s">
        <v>22</v>
      </c>
      <c r="D57" s="7"/>
      <c r="E57" s="196">
        <v>425</v>
      </c>
      <c r="F57" s="197">
        <f t="shared" si="4"/>
        <v>0</v>
      </c>
      <c r="H57" s="429"/>
      <c r="I57" s="290">
        <f t="shared" si="5"/>
        <v>0</v>
      </c>
      <c r="J57" s="291">
        <f t="shared" si="6"/>
        <v>0</v>
      </c>
    </row>
    <row r="58" spans="1:26" ht="15" customHeight="1" x14ac:dyDescent="0.25">
      <c r="A58" s="193" t="s">
        <v>454</v>
      </c>
      <c r="B58" s="22" t="s">
        <v>470</v>
      </c>
      <c r="C58" s="194" t="s">
        <v>96</v>
      </c>
      <c r="D58" s="7"/>
      <c r="E58" s="8">
        <v>0</v>
      </c>
      <c r="F58" s="197">
        <f t="shared" ref="F58" si="7">D58*E58</f>
        <v>0</v>
      </c>
      <c r="H58" s="429"/>
      <c r="I58" s="290">
        <f t="shared" si="5"/>
        <v>0</v>
      </c>
      <c r="J58" s="291">
        <f t="shared" si="6"/>
        <v>0</v>
      </c>
    </row>
    <row r="59" spans="1:26" s="146" customFormat="1" ht="29.25" customHeight="1" x14ac:dyDescent="0.25">
      <c r="A59" s="303"/>
      <c r="B59" s="304"/>
      <c r="C59" s="305"/>
      <c r="D59" s="305"/>
      <c r="E59" s="313" t="s">
        <v>534</v>
      </c>
      <c r="F59" s="314">
        <f>SUM(F27:F58)</f>
        <v>0</v>
      </c>
      <c r="G59" s="281"/>
      <c r="H59" s="315" t="s">
        <v>534</v>
      </c>
      <c r="I59" s="316">
        <f>SUM(I27:I58)</f>
        <v>0</v>
      </c>
      <c r="J59" s="317">
        <f>IFERROR(+I59/F59,0)</f>
        <v>0</v>
      </c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</row>
    <row r="60" spans="1:26" s="146" customFormat="1" ht="6.95" customHeight="1" x14ac:dyDescent="0.25">
      <c r="A60" s="299"/>
      <c r="B60" s="161"/>
      <c r="C60" s="300"/>
      <c r="D60" s="300"/>
      <c r="E60" s="301"/>
      <c r="F60" s="302"/>
      <c r="G60" s="281"/>
      <c r="H60" s="281"/>
      <c r="I60" s="156"/>
      <c r="J60" s="156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</row>
    <row r="61" spans="1:26" s="146" customFormat="1" ht="15" customHeight="1" x14ac:dyDescent="0.25">
      <c r="A61" s="318" t="s">
        <v>11</v>
      </c>
      <c r="B61" s="319" t="s">
        <v>71</v>
      </c>
      <c r="C61" s="320" t="s">
        <v>1</v>
      </c>
      <c r="D61" s="321" t="s">
        <v>0</v>
      </c>
      <c r="E61" s="322" t="s">
        <v>2</v>
      </c>
      <c r="F61" s="323" t="s">
        <v>3</v>
      </c>
      <c r="G61" s="281"/>
      <c r="H61" s="318" t="s">
        <v>0</v>
      </c>
      <c r="I61" s="319" t="s">
        <v>574</v>
      </c>
      <c r="J61" s="320" t="s">
        <v>575</v>
      </c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</row>
    <row r="62" spans="1:26" ht="15" customHeight="1" x14ac:dyDescent="0.25">
      <c r="A62" s="193" t="s">
        <v>269</v>
      </c>
      <c r="B62" s="165" t="s">
        <v>479</v>
      </c>
      <c r="C62" s="194" t="s">
        <v>20</v>
      </c>
      <c r="D62" s="7">
        <v>0</v>
      </c>
      <c r="E62" s="196">
        <v>85</v>
      </c>
      <c r="F62" s="197">
        <f t="shared" ref="F62:F74" si="8">D62*E62</f>
        <v>0</v>
      </c>
      <c r="H62" s="429"/>
      <c r="I62" s="290">
        <f>E62*H62</f>
        <v>0</v>
      </c>
      <c r="J62" s="291">
        <f>IF(D62=0,,H62/D62)</f>
        <v>0</v>
      </c>
    </row>
    <row r="63" spans="1:26" ht="15" customHeight="1" x14ac:dyDescent="0.25">
      <c r="A63" s="193" t="s">
        <v>270</v>
      </c>
      <c r="B63" s="165" t="s">
        <v>480</v>
      </c>
      <c r="C63" s="194" t="s">
        <v>20</v>
      </c>
      <c r="D63" s="7">
        <v>0</v>
      </c>
      <c r="E63" s="196">
        <v>120</v>
      </c>
      <c r="F63" s="197">
        <f t="shared" si="8"/>
        <v>0</v>
      </c>
      <c r="H63" s="429"/>
      <c r="I63" s="290">
        <f t="shared" ref="I63:I114" si="9">E63*H63</f>
        <v>0</v>
      </c>
      <c r="J63" s="291">
        <f t="shared" ref="J63:J114" si="10">IF(D63=0,,H63/D63)</f>
        <v>0</v>
      </c>
    </row>
    <row r="64" spans="1:26" ht="15" customHeight="1" x14ac:dyDescent="0.25">
      <c r="A64" s="193" t="s">
        <v>271</v>
      </c>
      <c r="B64" s="165" t="s">
        <v>481</v>
      </c>
      <c r="C64" s="194" t="s">
        <v>20</v>
      </c>
      <c r="D64" s="7">
        <v>0</v>
      </c>
      <c r="E64" s="196">
        <v>230</v>
      </c>
      <c r="F64" s="197">
        <f t="shared" si="8"/>
        <v>0</v>
      </c>
      <c r="H64" s="429"/>
      <c r="I64" s="290">
        <f t="shared" si="9"/>
        <v>0</v>
      </c>
      <c r="J64" s="291">
        <f t="shared" si="10"/>
        <v>0</v>
      </c>
    </row>
    <row r="65" spans="1:26" ht="15" customHeight="1" x14ac:dyDescent="0.25">
      <c r="A65" s="193" t="s">
        <v>272</v>
      </c>
      <c r="B65" s="165" t="s">
        <v>482</v>
      </c>
      <c r="C65" s="194" t="s">
        <v>20</v>
      </c>
      <c r="D65" s="7">
        <v>0</v>
      </c>
      <c r="E65" s="196">
        <v>350</v>
      </c>
      <c r="F65" s="197">
        <f t="shared" si="8"/>
        <v>0</v>
      </c>
      <c r="H65" s="429"/>
      <c r="I65" s="290">
        <f t="shared" si="9"/>
        <v>0</v>
      </c>
      <c r="J65" s="291">
        <f t="shared" si="10"/>
        <v>0</v>
      </c>
    </row>
    <row r="66" spans="1:26" ht="15" customHeight="1" x14ac:dyDescent="0.25">
      <c r="A66" s="193" t="s">
        <v>273</v>
      </c>
      <c r="B66" s="165" t="s">
        <v>483</v>
      </c>
      <c r="C66" s="194" t="s">
        <v>20</v>
      </c>
      <c r="D66" s="7">
        <v>0</v>
      </c>
      <c r="E66" s="196">
        <v>500</v>
      </c>
      <c r="F66" s="197">
        <f t="shared" si="8"/>
        <v>0</v>
      </c>
      <c r="H66" s="429"/>
      <c r="I66" s="290">
        <f t="shared" si="9"/>
        <v>0</v>
      </c>
      <c r="J66" s="291">
        <f t="shared" si="10"/>
        <v>0</v>
      </c>
    </row>
    <row r="67" spans="1:26" ht="15" customHeight="1" x14ac:dyDescent="0.25">
      <c r="A67" s="193" t="s">
        <v>274</v>
      </c>
      <c r="B67" s="165" t="s">
        <v>484</v>
      </c>
      <c r="C67" s="194" t="s">
        <v>20</v>
      </c>
      <c r="D67" s="7">
        <v>0</v>
      </c>
      <c r="E67" s="196">
        <v>1000</v>
      </c>
      <c r="F67" s="197">
        <f t="shared" si="8"/>
        <v>0</v>
      </c>
      <c r="H67" s="429"/>
      <c r="I67" s="290">
        <f t="shared" si="9"/>
        <v>0</v>
      </c>
      <c r="J67" s="291">
        <f t="shared" si="10"/>
        <v>0</v>
      </c>
    </row>
    <row r="68" spans="1:26" ht="15" customHeight="1" x14ac:dyDescent="0.25">
      <c r="A68" s="193" t="s">
        <v>275</v>
      </c>
      <c r="B68" s="165" t="s">
        <v>485</v>
      </c>
      <c r="C68" s="194" t="s">
        <v>20</v>
      </c>
      <c r="D68" s="7">
        <v>0</v>
      </c>
      <c r="E68" s="196">
        <v>180</v>
      </c>
      <c r="F68" s="197">
        <f t="shared" si="8"/>
        <v>0</v>
      </c>
      <c r="H68" s="429"/>
      <c r="I68" s="290">
        <f t="shared" si="9"/>
        <v>0</v>
      </c>
      <c r="J68" s="291">
        <f t="shared" si="10"/>
        <v>0</v>
      </c>
    </row>
    <row r="69" spans="1:26" ht="15" customHeight="1" x14ac:dyDescent="0.25">
      <c r="A69" s="193" t="s">
        <v>276</v>
      </c>
      <c r="B69" s="165" t="s">
        <v>486</v>
      </c>
      <c r="C69" s="194" t="s">
        <v>20</v>
      </c>
      <c r="D69" s="7">
        <v>0</v>
      </c>
      <c r="E69" s="196">
        <v>380</v>
      </c>
      <c r="F69" s="197">
        <f t="shared" si="8"/>
        <v>0</v>
      </c>
      <c r="H69" s="429"/>
      <c r="I69" s="290">
        <f t="shared" si="9"/>
        <v>0</v>
      </c>
      <c r="J69" s="291">
        <f t="shared" si="10"/>
        <v>0</v>
      </c>
    </row>
    <row r="70" spans="1:26" ht="15" customHeight="1" x14ac:dyDescent="0.25">
      <c r="A70" s="193" t="s">
        <v>277</v>
      </c>
      <c r="B70" s="165" t="s">
        <v>487</v>
      </c>
      <c r="C70" s="194" t="s">
        <v>20</v>
      </c>
      <c r="D70" s="7">
        <v>0</v>
      </c>
      <c r="E70" s="196">
        <v>675</v>
      </c>
      <c r="F70" s="197">
        <f t="shared" si="8"/>
        <v>0</v>
      </c>
      <c r="H70" s="429"/>
      <c r="I70" s="290">
        <f t="shared" si="9"/>
        <v>0</v>
      </c>
      <c r="J70" s="291">
        <f t="shared" si="10"/>
        <v>0</v>
      </c>
    </row>
    <row r="71" spans="1:26" ht="15" customHeight="1" x14ac:dyDescent="0.25">
      <c r="A71" s="193" t="s">
        <v>278</v>
      </c>
      <c r="B71" s="165" t="s">
        <v>36</v>
      </c>
      <c r="C71" s="194" t="s">
        <v>20</v>
      </c>
      <c r="D71" s="7">
        <v>0</v>
      </c>
      <c r="E71" s="196">
        <v>45</v>
      </c>
      <c r="F71" s="197">
        <f t="shared" si="8"/>
        <v>0</v>
      </c>
      <c r="H71" s="429"/>
      <c r="I71" s="290">
        <f t="shared" si="9"/>
        <v>0</v>
      </c>
      <c r="J71" s="291">
        <f t="shared" si="10"/>
        <v>0</v>
      </c>
    </row>
    <row r="72" spans="1:26" ht="15" customHeight="1" x14ac:dyDescent="0.25">
      <c r="A72" s="193" t="s">
        <v>279</v>
      </c>
      <c r="B72" s="165" t="s">
        <v>37</v>
      </c>
      <c r="C72" s="194" t="s">
        <v>20</v>
      </c>
      <c r="D72" s="7">
        <v>0</v>
      </c>
      <c r="E72" s="196">
        <v>115</v>
      </c>
      <c r="F72" s="197">
        <f t="shared" si="8"/>
        <v>0</v>
      </c>
      <c r="H72" s="429"/>
      <c r="I72" s="290">
        <f t="shared" si="9"/>
        <v>0</v>
      </c>
      <c r="J72" s="291">
        <f t="shared" si="10"/>
        <v>0</v>
      </c>
    </row>
    <row r="73" spans="1:26" ht="15" customHeight="1" x14ac:dyDescent="0.25">
      <c r="A73" s="193" t="s">
        <v>280</v>
      </c>
      <c r="B73" s="165" t="s">
        <v>38</v>
      </c>
      <c r="C73" s="194" t="s">
        <v>20</v>
      </c>
      <c r="D73" s="7">
        <v>0</v>
      </c>
      <c r="E73" s="196">
        <v>170</v>
      </c>
      <c r="F73" s="197">
        <f t="shared" si="8"/>
        <v>0</v>
      </c>
      <c r="H73" s="429"/>
      <c r="I73" s="290">
        <f t="shared" si="9"/>
        <v>0</v>
      </c>
      <c r="J73" s="291">
        <f t="shared" si="10"/>
        <v>0</v>
      </c>
    </row>
    <row r="74" spans="1:26" ht="15" customHeight="1" x14ac:dyDescent="0.25">
      <c r="A74" s="193" t="s">
        <v>281</v>
      </c>
      <c r="B74" s="165" t="s">
        <v>39</v>
      </c>
      <c r="C74" s="194" t="s">
        <v>20</v>
      </c>
      <c r="D74" s="7">
        <v>0</v>
      </c>
      <c r="E74" s="196">
        <v>275</v>
      </c>
      <c r="F74" s="197">
        <f t="shared" si="8"/>
        <v>0</v>
      </c>
      <c r="H74" s="429"/>
      <c r="I74" s="290">
        <f t="shared" si="9"/>
        <v>0</v>
      </c>
      <c r="J74" s="291">
        <f t="shared" si="10"/>
        <v>0</v>
      </c>
    </row>
    <row r="75" spans="1:26" s="146" customFormat="1" ht="15" customHeight="1" x14ac:dyDescent="0.25">
      <c r="A75" s="318" t="s">
        <v>11</v>
      </c>
      <c r="B75" s="319" t="s">
        <v>72</v>
      </c>
      <c r="C75" s="320" t="s">
        <v>1</v>
      </c>
      <c r="D75" s="321" t="s">
        <v>0</v>
      </c>
      <c r="E75" s="322" t="s">
        <v>2</v>
      </c>
      <c r="F75" s="323" t="s">
        <v>3</v>
      </c>
      <c r="G75" s="281"/>
      <c r="H75" s="318" t="s">
        <v>0</v>
      </c>
      <c r="I75" s="319" t="s">
        <v>574</v>
      </c>
      <c r="J75" s="320" t="s">
        <v>575</v>
      </c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</row>
    <row r="76" spans="1:26" ht="15" customHeight="1" x14ac:dyDescent="0.25">
      <c r="A76" s="193" t="s">
        <v>282</v>
      </c>
      <c r="B76" s="324" t="s">
        <v>468</v>
      </c>
      <c r="C76" s="194" t="s">
        <v>22</v>
      </c>
      <c r="D76" s="7">
        <v>0</v>
      </c>
      <c r="E76" s="196">
        <v>5000</v>
      </c>
      <c r="F76" s="197">
        <f t="shared" ref="F76:F94" si="11">D76*E76</f>
        <v>0</v>
      </c>
      <c r="H76" s="429"/>
      <c r="I76" s="290">
        <f t="shared" si="9"/>
        <v>0</v>
      </c>
      <c r="J76" s="291">
        <f t="shared" si="10"/>
        <v>0</v>
      </c>
    </row>
    <row r="77" spans="1:26" ht="15" customHeight="1" x14ac:dyDescent="0.25">
      <c r="A77" s="193" t="s">
        <v>283</v>
      </c>
      <c r="B77" s="325" t="s">
        <v>467</v>
      </c>
      <c r="C77" s="194" t="s">
        <v>40</v>
      </c>
      <c r="D77" s="7">
        <v>0</v>
      </c>
      <c r="E77" s="196">
        <v>250</v>
      </c>
      <c r="F77" s="197">
        <f t="shared" si="11"/>
        <v>0</v>
      </c>
      <c r="H77" s="429"/>
      <c r="I77" s="290">
        <f t="shared" si="9"/>
        <v>0</v>
      </c>
      <c r="J77" s="291">
        <f t="shared" si="10"/>
        <v>0</v>
      </c>
    </row>
    <row r="78" spans="1:26" ht="15" customHeight="1" x14ac:dyDescent="0.25">
      <c r="A78" s="193" t="s">
        <v>284</v>
      </c>
      <c r="B78" s="165" t="s">
        <v>47</v>
      </c>
      <c r="C78" s="194" t="s">
        <v>22</v>
      </c>
      <c r="D78" s="7">
        <v>0</v>
      </c>
      <c r="E78" s="196">
        <v>7500</v>
      </c>
      <c r="F78" s="197">
        <f t="shared" si="11"/>
        <v>0</v>
      </c>
      <c r="H78" s="429"/>
      <c r="I78" s="290">
        <f>E78*H78</f>
        <v>0</v>
      </c>
      <c r="J78" s="291">
        <f>IF(D78=0,,H78/D78)</f>
        <v>0</v>
      </c>
    </row>
    <row r="79" spans="1:26" ht="15" customHeight="1" x14ac:dyDescent="0.25">
      <c r="A79" s="193" t="s">
        <v>285</v>
      </c>
      <c r="B79" s="165" t="s">
        <v>48</v>
      </c>
      <c r="C79" s="194" t="s">
        <v>22</v>
      </c>
      <c r="D79" s="7">
        <v>0</v>
      </c>
      <c r="E79" s="196">
        <v>10500</v>
      </c>
      <c r="F79" s="197">
        <f t="shared" si="11"/>
        <v>0</v>
      </c>
      <c r="H79" s="429"/>
      <c r="I79" s="290">
        <f t="shared" si="9"/>
        <v>0</v>
      </c>
      <c r="J79" s="291">
        <f t="shared" si="10"/>
        <v>0</v>
      </c>
    </row>
    <row r="80" spans="1:26" ht="15" customHeight="1" x14ac:dyDescent="0.25">
      <c r="A80" s="193" t="s">
        <v>286</v>
      </c>
      <c r="B80" s="165" t="s">
        <v>488</v>
      </c>
      <c r="C80" s="194" t="s">
        <v>22</v>
      </c>
      <c r="D80" s="7">
        <v>0</v>
      </c>
      <c r="E80" s="196">
        <v>5500</v>
      </c>
      <c r="F80" s="197">
        <f t="shared" si="11"/>
        <v>0</v>
      </c>
      <c r="H80" s="429"/>
      <c r="I80" s="290">
        <f t="shared" si="9"/>
        <v>0</v>
      </c>
      <c r="J80" s="291">
        <f t="shared" si="10"/>
        <v>0</v>
      </c>
    </row>
    <row r="81" spans="1:26" ht="15" customHeight="1" x14ac:dyDescent="0.25">
      <c r="A81" s="193" t="s">
        <v>287</v>
      </c>
      <c r="B81" s="165" t="s">
        <v>489</v>
      </c>
      <c r="C81" s="194" t="s">
        <v>22</v>
      </c>
      <c r="D81" s="7">
        <v>0</v>
      </c>
      <c r="E81" s="196">
        <v>7400</v>
      </c>
      <c r="F81" s="197">
        <f t="shared" si="11"/>
        <v>0</v>
      </c>
      <c r="H81" s="429"/>
      <c r="I81" s="290">
        <f t="shared" si="9"/>
        <v>0</v>
      </c>
      <c r="J81" s="291">
        <f t="shared" si="10"/>
        <v>0</v>
      </c>
    </row>
    <row r="82" spans="1:26" ht="15" customHeight="1" x14ac:dyDescent="0.25">
      <c r="A82" s="193" t="s">
        <v>288</v>
      </c>
      <c r="B82" s="165" t="s">
        <v>490</v>
      </c>
      <c r="C82" s="194" t="s">
        <v>22</v>
      </c>
      <c r="D82" s="7">
        <v>0</v>
      </c>
      <c r="E82" s="196">
        <v>1800</v>
      </c>
      <c r="F82" s="197">
        <f t="shared" ref="F82:F83" si="12">D82*E82</f>
        <v>0</v>
      </c>
      <c r="H82" s="429"/>
      <c r="I82" s="290">
        <f t="shared" si="9"/>
        <v>0</v>
      </c>
      <c r="J82" s="291">
        <f t="shared" si="10"/>
        <v>0</v>
      </c>
    </row>
    <row r="83" spans="1:26" ht="15" customHeight="1" x14ac:dyDescent="0.25">
      <c r="A83" s="193" t="s">
        <v>288</v>
      </c>
      <c r="B83" s="165" t="s">
        <v>41</v>
      </c>
      <c r="C83" s="194" t="s">
        <v>22</v>
      </c>
      <c r="D83" s="7">
        <v>0</v>
      </c>
      <c r="E83" s="196">
        <v>2400</v>
      </c>
      <c r="F83" s="197">
        <f t="shared" si="12"/>
        <v>0</v>
      </c>
      <c r="H83" s="429"/>
      <c r="I83" s="290">
        <f t="shared" si="9"/>
        <v>0</v>
      </c>
      <c r="J83" s="291">
        <f t="shared" si="10"/>
        <v>0</v>
      </c>
    </row>
    <row r="84" spans="1:26" ht="15" customHeight="1" x14ac:dyDescent="0.25">
      <c r="A84" s="193" t="s">
        <v>288</v>
      </c>
      <c r="B84" s="165" t="s">
        <v>491</v>
      </c>
      <c r="C84" s="194" t="s">
        <v>22</v>
      </c>
      <c r="D84" s="7">
        <v>0</v>
      </c>
      <c r="E84" s="196">
        <v>3600</v>
      </c>
      <c r="F84" s="197">
        <f t="shared" si="11"/>
        <v>0</v>
      </c>
      <c r="H84" s="429"/>
      <c r="I84" s="290">
        <f t="shared" si="9"/>
        <v>0</v>
      </c>
      <c r="J84" s="291">
        <f t="shared" si="10"/>
        <v>0</v>
      </c>
    </row>
    <row r="85" spans="1:26" ht="15" customHeight="1" x14ac:dyDescent="0.25">
      <c r="A85" s="193" t="s">
        <v>289</v>
      </c>
      <c r="B85" s="165" t="s">
        <v>49</v>
      </c>
      <c r="C85" s="194" t="s">
        <v>22</v>
      </c>
      <c r="D85" s="7">
        <v>0</v>
      </c>
      <c r="E85" s="196">
        <v>1500</v>
      </c>
      <c r="F85" s="197">
        <f t="shared" si="11"/>
        <v>0</v>
      </c>
      <c r="H85" s="429"/>
      <c r="I85" s="290">
        <f t="shared" si="9"/>
        <v>0</v>
      </c>
      <c r="J85" s="291">
        <f t="shared" si="10"/>
        <v>0</v>
      </c>
    </row>
    <row r="86" spans="1:26" ht="15" customHeight="1" x14ac:dyDescent="0.25">
      <c r="A86" s="193" t="s">
        <v>290</v>
      </c>
      <c r="B86" s="165" t="s">
        <v>50</v>
      </c>
      <c r="C86" s="194" t="s">
        <v>22</v>
      </c>
      <c r="D86" s="7">
        <v>0</v>
      </c>
      <c r="E86" s="196">
        <v>3300</v>
      </c>
      <c r="F86" s="197">
        <f t="shared" si="11"/>
        <v>0</v>
      </c>
      <c r="H86" s="429"/>
      <c r="I86" s="290">
        <f t="shared" si="9"/>
        <v>0</v>
      </c>
      <c r="J86" s="291">
        <f t="shared" si="10"/>
        <v>0</v>
      </c>
    </row>
    <row r="87" spans="1:26" ht="15" customHeight="1" x14ac:dyDescent="0.25">
      <c r="A87" s="193" t="s">
        <v>291</v>
      </c>
      <c r="B87" s="165" t="s">
        <v>42</v>
      </c>
      <c r="C87" s="194" t="s">
        <v>22</v>
      </c>
      <c r="D87" s="7">
        <v>0</v>
      </c>
      <c r="E87" s="196">
        <v>1500</v>
      </c>
      <c r="F87" s="197">
        <f t="shared" si="11"/>
        <v>0</v>
      </c>
      <c r="H87" s="429"/>
      <c r="I87" s="290">
        <f t="shared" si="9"/>
        <v>0</v>
      </c>
      <c r="J87" s="291">
        <f t="shared" si="10"/>
        <v>0</v>
      </c>
    </row>
    <row r="88" spans="1:26" ht="15" customHeight="1" x14ac:dyDescent="0.25">
      <c r="A88" s="193" t="s">
        <v>292</v>
      </c>
      <c r="B88" s="165" t="s">
        <v>43</v>
      </c>
      <c r="C88" s="194" t="s">
        <v>22</v>
      </c>
      <c r="D88" s="7">
        <v>0</v>
      </c>
      <c r="E88" s="196">
        <v>2000</v>
      </c>
      <c r="F88" s="197">
        <f t="shared" si="11"/>
        <v>0</v>
      </c>
      <c r="H88" s="429"/>
      <c r="I88" s="290">
        <f t="shared" si="9"/>
        <v>0</v>
      </c>
      <c r="J88" s="291">
        <f t="shared" si="10"/>
        <v>0</v>
      </c>
    </row>
    <row r="89" spans="1:26" ht="15" customHeight="1" x14ac:dyDescent="0.25">
      <c r="A89" s="193" t="s">
        <v>293</v>
      </c>
      <c r="B89" s="165" t="s">
        <v>44</v>
      </c>
      <c r="C89" s="194" t="s">
        <v>22</v>
      </c>
      <c r="D89" s="7">
        <v>0</v>
      </c>
      <c r="E89" s="196">
        <v>2500</v>
      </c>
      <c r="F89" s="197">
        <f t="shared" si="11"/>
        <v>0</v>
      </c>
      <c r="H89" s="429"/>
      <c r="I89" s="290">
        <f t="shared" si="9"/>
        <v>0</v>
      </c>
      <c r="J89" s="291">
        <f t="shared" si="10"/>
        <v>0</v>
      </c>
    </row>
    <row r="90" spans="1:26" ht="15" customHeight="1" x14ac:dyDescent="0.25">
      <c r="A90" s="193" t="s">
        <v>294</v>
      </c>
      <c r="B90" s="165" t="s">
        <v>464</v>
      </c>
      <c r="C90" s="194" t="s">
        <v>22</v>
      </c>
      <c r="D90" s="7">
        <v>0</v>
      </c>
      <c r="E90" s="196">
        <v>2000</v>
      </c>
      <c r="F90" s="197">
        <f t="shared" si="11"/>
        <v>0</v>
      </c>
      <c r="H90" s="429"/>
      <c r="I90" s="290">
        <f t="shared" si="9"/>
        <v>0</v>
      </c>
      <c r="J90" s="291">
        <f t="shared" si="10"/>
        <v>0</v>
      </c>
    </row>
    <row r="91" spans="1:26" ht="15" customHeight="1" x14ac:dyDescent="0.25">
      <c r="A91" s="193" t="s">
        <v>295</v>
      </c>
      <c r="B91" s="165" t="s">
        <v>465</v>
      </c>
      <c r="C91" s="194" t="s">
        <v>22</v>
      </c>
      <c r="D91" s="7">
        <v>0</v>
      </c>
      <c r="E91" s="196">
        <v>7600</v>
      </c>
      <c r="F91" s="197">
        <f t="shared" si="11"/>
        <v>0</v>
      </c>
      <c r="H91" s="429"/>
      <c r="I91" s="290">
        <f t="shared" si="9"/>
        <v>0</v>
      </c>
      <c r="J91" s="291">
        <f t="shared" si="10"/>
        <v>0</v>
      </c>
    </row>
    <row r="92" spans="1:26" ht="15" customHeight="1" x14ac:dyDescent="0.25">
      <c r="A92" s="193" t="s">
        <v>296</v>
      </c>
      <c r="B92" s="165" t="s">
        <v>466</v>
      </c>
      <c r="C92" s="194" t="s">
        <v>22</v>
      </c>
      <c r="D92" s="7">
        <v>0</v>
      </c>
      <c r="E92" s="196">
        <v>10900</v>
      </c>
      <c r="F92" s="197">
        <f t="shared" si="11"/>
        <v>0</v>
      </c>
      <c r="H92" s="429"/>
      <c r="I92" s="290">
        <f t="shared" si="9"/>
        <v>0</v>
      </c>
      <c r="J92" s="291">
        <f t="shared" si="10"/>
        <v>0</v>
      </c>
    </row>
    <row r="93" spans="1:26" ht="15" customHeight="1" x14ac:dyDescent="0.25">
      <c r="A93" s="193" t="s">
        <v>297</v>
      </c>
      <c r="B93" s="165" t="s">
        <v>45</v>
      </c>
      <c r="C93" s="194" t="s">
        <v>22</v>
      </c>
      <c r="D93" s="7">
        <v>0</v>
      </c>
      <c r="E93" s="196">
        <v>1500</v>
      </c>
      <c r="F93" s="197">
        <f t="shared" si="11"/>
        <v>0</v>
      </c>
      <c r="H93" s="429"/>
      <c r="I93" s="290">
        <f t="shared" si="9"/>
        <v>0</v>
      </c>
      <c r="J93" s="291">
        <f t="shared" si="10"/>
        <v>0</v>
      </c>
    </row>
    <row r="94" spans="1:26" ht="15" customHeight="1" x14ac:dyDescent="0.25">
      <c r="A94" s="193" t="s">
        <v>298</v>
      </c>
      <c r="B94" s="165" t="s">
        <v>46</v>
      </c>
      <c r="C94" s="194" t="s">
        <v>22</v>
      </c>
      <c r="D94" s="7">
        <v>0</v>
      </c>
      <c r="E94" s="196">
        <v>3100</v>
      </c>
      <c r="F94" s="197">
        <f t="shared" si="11"/>
        <v>0</v>
      </c>
      <c r="H94" s="429"/>
      <c r="I94" s="290">
        <f t="shared" si="9"/>
        <v>0</v>
      </c>
      <c r="J94" s="291">
        <f t="shared" si="10"/>
        <v>0</v>
      </c>
    </row>
    <row r="95" spans="1:26" s="146" customFormat="1" ht="15" customHeight="1" x14ac:dyDescent="0.25">
      <c r="A95" s="318" t="s">
        <v>11</v>
      </c>
      <c r="B95" s="319" t="s">
        <v>73</v>
      </c>
      <c r="C95" s="320" t="s">
        <v>1</v>
      </c>
      <c r="D95" s="321" t="s">
        <v>0</v>
      </c>
      <c r="E95" s="322" t="s">
        <v>2</v>
      </c>
      <c r="F95" s="323" t="s">
        <v>3</v>
      </c>
      <c r="G95" s="281"/>
      <c r="H95" s="318" t="s">
        <v>0</v>
      </c>
      <c r="I95" s="319" t="s">
        <v>574</v>
      </c>
      <c r="J95" s="320" t="s">
        <v>575</v>
      </c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</row>
    <row r="96" spans="1:26" ht="15" customHeight="1" x14ac:dyDescent="0.25">
      <c r="A96" s="193" t="s">
        <v>299</v>
      </c>
      <c r="B96" s="165" t="s">
        <v>54</v>
      </c>
      <c r="C96" s="194" t="s">
        <v>20</v>
      </c>
      <c r="D96" s="7">
        <v>0</v>
      </c>
      <c r="E96" s="196">
        <v>450</v>
      </c>
      <c r="F96" s="197">
        <f t="shared" ref="F96:F106" si="13">D96*E96</f>
        <v>0</v>
      </c>
      <c r="H96" s="429"/>
      <c r="I96" s="290">
        <f t="shared" si="9"/>
        <v>0</v>
      </c>
      <c r="J96" s="291">
        <f t="shared" si="10"/>
        <v>0</v>
      </c>
    </row>
    <row r="97" spans="1:26" ht="15" customHeight="1" x14ac:dyDescent="0.25">
      <c r="A97" s="193" t="s">
        <v>300</v>
      </c>
      <c r="B97" s="165" t="s">
        <v>55</v>
      </c>
      <c r="C97" s="194" t="s">
        <v>20</v>
      </c>
      <c r="D97" s="7">
        <v>0</v>
      </c>
      <c r="E97" s="196">
        <v>550</v>
      </c>
      <c r="F97" s="197">
        <f t="shared" si="13"/>
        <v>0</v>
      </c>
      <c r="H97" s="429"/>
      <c r="I97" s="290">
        <f t="shared" si="9"/>
        <v>0</v>
      </c>
      <c r="J97" s="291">
        <f t="shared" si="10"/>
        <v>0</v>
      </c>
    </row>
    <row r="98" spans="1:26" ht="15" customHeight="1" x14ac:dyDescent="0.25">
      <c r="A98" s="193" t="s">
        <v>301</v>
      </c>
      <c r="B98" s="165" t="s">
        <v>56</v>
      </c>
      <c r="C98" s="194" t="s">
        <v>20</v>
      </c>
      <c r="D98" s="7">
        <v>0</v>
      </c>
      <c r="E98" s="196">
        <v>700</v>
      </c>
      <c r="F98" s="197">
        <f t="shared" si="13"/>
        <v>0</v>
      </c>
      <c r="H98" s="429"/>
      <c r="I98" s="290">
        <f t="shared" si="9"/>
        <v>0</v>
      </c>
      <c r="J98" s="291">
        <f t="shared" si="10"/>
        <v>0</v>
      </c>
    </row>
    <row r="99" spans="1:26" ht="15" customHeight="1" x14ac:dyDescent="0.25">
      <c r="A99" s="193" t="s">
        <v>302</v>
      </c>
      <c r="B99" s="165" t="s">
        <v>57</v>
      </c>
      <c r="C99" s="194" t="s">
        <v>20</v>
      </c>
      <c r="D99" s="7">
        <v>0</v>
      </c>
      <c r="E99" s="196">
        <v>900</v>
      </c>
      <c r="F99" s="197">
        <f t="shared" si="13"/>
        <v>0</v>
      </c>
      <c r="H99" s="429"/>
      <c r="I99" s="290">
        <f t="shared" si="9"/>
        <v>0</v>
      </c>
      <c r="J99" s="291">
        <f t="shared" si="10"/>
        <v>0</v>
      </c>
    </row>
    <row r="100" spans="1:26" ht="15" customHeight="1" x14ac:dyDescent="0.25">
      <c r="A100" s="193" t="s">
        <v>303</v>
      </c>
      <c r="B100" s="165" t="s">
        <v>58</v>
      </c>
      <c r="C100" s="194" t="s">
        <v>20</v>
      </c>
      <c r="D100" s="7">
        <v>0</v>
      </c>
      <c r="E100" s="196">
        <v>1050</v>
      </c>
      <c r="F100" s="197">
        <f t="shared" si="13"/>
        <v>0</v>
      </c>
      <c r="H100" s="429"/>
      <c r="I100" s="290">
        <f t="shared" si="9"/>
        <v>0</v>
      </c>
      <c r="J100" s="291">
        <f t="shared" si="10"/>
        <v>0</v>
      </c>
    </row>
    <row r="101" spans="1:26" ht="15" customHeight="1" x14ac:dyDescent="0.25">
      <c r="A101" s="193" t="s">
        <v>304</v>
      </c>
      <c r="B101" s="165" t="s">
        <v>59</v>
      </c>
      <c r="C101" s="194" t="s">
        <v>22</v>
      </c>
      <c r="D101" s="7">
        <v>0</v>
      </c>
      <c r="E101" s="196">
        <v>900</v>
      </c>
      <c r="F101" s="197">
        <f t="shared" si="13"/>
        <v>0</v>
      </c>
      <c r="H101" s="429"/>
      <c r="I101" s="290">
        <f t="shared" si="9"/>
        <v>0</v>
      </c>
      <c r="J101" s="291">
        <f t="shared" si="10"/>
        <v>0</v>
      </c>
    </row>
    <row r="102" spans="1:26" ht="15" customHeight="1" x14ac:dyDescent="0.25">
      <c r="A102" s="193" t="s">
        <v>305</v>
      </c>
      <c r="B102" s="165" t="s">
        <v>60</v>
      </c>
      <c r="C102" s="194" t="s">
        <v>22</v>
      </c>
      <c r="D102" s="7">
        <v>0</v>
      </c>
      <c r="E102" s="196">
        <v>1300</v>
      </c>
      <c r="F102" s="197">
        <f t="shared" si="13"/>
        <v>0</v>
      </c>
      <c r="H102" s="429"/>
      <c r="I102" s="290">
        <f>E102*H102</f>
        <v>0</v>
      </c>
      <c r="J102" s="291">
        <f>IF(D102=0,,H102/D102)</f>
        <v>0</v>
      </c>
    </row>
    <row r="103" spans="1:26" ht="15" customHeight="1" x14ac:dyDescent="0.25">
      <c r="A103" s="193" t="s">
        <v>306</v>
      </c>
      <c r="B103" s="165" t="s">
        <v>61</v>
      </c>
      <c r="C103" s="194" t="s">
        <v>22</v>
      </c>
      <c r="D103" s="7">
        <v>0</v>
      </c>
      <c r="E103" s="196">
        <v>1700</v>
      </c>
      <c r="F103" s="197">
        <f t="shared" si="13"/>
        <v>0</v>
      </c>
      <c r="H103" s="429"/>
      <c r="I103" s="290">
        <f t="shared" si="9"/>
        <v>0</v>
      </c>
      <c r="J103" s="291">
        <f t="shared" si="10"/>
        <v>0</v>
      </c>
    </row>
    <row r="104" spans="1:26" ht="15" customHeight="1" x14ac:dyDescent="0.25">
      <c r="A104" s="193" t="s">
        <v>307</v>
      </c>
      <c r="B104" s="165" t="s">
        <v>62</v>
      </c>
      <c r="C104" s="194" t="s">
        <v>22</v>
      </c>
      <c r="D104" s="7">
        <v>0</v>
      </c>
      <c r="E104" s="196">
        <v>3200</v>
      </c>
      <c r="F104" s="197">
        <f t="shared" si="13"/>
        <v>0</v>
      </c>
      <c r="H104" s="429"/>
      <c r="I104" s="290">
        <f t="shared" si="9"/>
        <v>0</v>
      </c>
      <c r="J104" s="291">
        <f t="shared" si="10"/>
        <v>0</v>
      </c>
    </row>
    <row r="105" spans="1:26" ht="15" customHeight="1" x14ac:dyDescent="0.25">
      <c r="A105" s="193" t="s">
        <v>308</v>
      </c>
      <c r="B105" s="165" t="s">
        <v>63</v>
      </c>
      <c r="C105" s="194" t="s">
        <v>22</v>
      </c>
      <c r="D105" s="7">
        <v>0</v>
      </c>
      <c r="E105" s="196">
        <v>4200</v>
      </c>
      <c r="F105" s="197">
        <f t="shared" si="13"/>
        <v>0</v>
      </c>
      <c r="H105" s="429"/>
      <c r="I105" s="290">
        <f t="shared" si="9"/>
        <v>0</v>
      </c>
      <c r="J105" s="291">
        <f t="shared" si="10"/>
        <v>0</v>
      </c>
    </row>
    <row r="106" spans="1:26" ht="30" customHeight="1" x14ac:dyDescent="0.25">
      <c r="A106" s="193" t="s">
        <v>309</v>
      </c>
      <c r="B106" s="326" t="s">
        <v>64</v>
      </c>
      <c r="C106" s="194" t="s">
        <v>96</v>
      </c>
      <c r="D106" s="7">
        <v>0</v>
      </c>
      <c r="E106" s="8">
        <v>0</v>
      </c>
      <c r="F106" s="197">
        <f t="shared" si="13"/>
        <v>0</v>
      </c>
      <c r="H106" s="429"/>
      <c r="I106" s="290">
        <f t="shared" si="9"/>
        <v>0</v>
      </c>
      <c r="J106" s="291">
        <f t="shared" si="10"/>
        <v>0</v>
      </c>
    </row>
    <row r="107" spans="1:26" s="146" customFormat="1" ht="15" customHeight="1" x14ac:dyDescent="0.25">
      <c r="A107" s="318" t="s">
        <v>11</v>
      </c>
      <c r="B107" s="319" t="s">
        <v>535</v>
      </c>
      <c r="C107" s="320" t="s">
        <v>1</v>
      </c>
      <c r="D107" s="321" t="s">
        <v>0</v>
      </c>
      <c r="E107" s="322" t="s">
        <v>2</v>
      </c>
      <c r="F107" s="323" t="s">
        <v>3</v>
      </c>
      <c r="G107" s="281"/>
      <c r="H107" s="318" t="s">
        <v>0</v>
      </c>
      <c r="I107" s="319" t="s">
        <v>574</v>
      </c>
      <c r="J107" s="320" t="s">
        <v>575</v>
      </c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</row>
    <row r="108" spans="1:26" ht="15" customHeight="1" x14ac:dyDescent="0.25">
      <c r="A108" s="193" t="s">
        <v>310</v>
      </c>
      <c r="B108" s="165" t="s">
        <v>66</v>
      </c>
      <c r="C108" s="194" t="s">
        <v>22</v>
      </c>
      <c r="D108" s="7"/>
      <c r="E108" s="196">
        <v>1100</v>
      </c>
      <c r="F108" s="197">
        <f t="shared" ref="F108:F114" si="14">D108*E108</f>
        <v>0</v>
      </c>
      <c r="H108" s="429"/>
      <c r="I108" s="290">
        <f t="shared" si="9"/>
        <v>0</v>
      </c>
      <c r="J108" s="291">
        <f t="shared" si="10"/>
        <v>0</v>
      </c>
    </row>
    <row r="109" spans="1:26" ht="15" customHeight="1" x14ac:dyDescent="0.25">
      <c r="A109" s="193" t="s">
        <v>311</v>
      </c>
      <c r="B109" s="165" t="s">
        <v>67</v>
      </c>
      <c r="C109" s="194" t="s">
        <v>22</v>
      </c>
      <c r="D109" s="7">
        <v>0</v>
      </c>
      <c r="E109" s="196">
        <v>370</v>
      </c>
      <c r="F109" s="197">
        <f t="shared" si="14"/>
        <v>0</v>
      </c>
      <c r="H109" s="429"/>
      <c r="I109" s="290">
        <f t="shared" si="9"/>
        <v>0</v>
      </c>
      <c r="J109" s="291">
        <f t="shared" si="10"/>
        <v>0</v>
      </c>
    </row>
    <row r="110" spans="1:26" ht="15" customHeight="1" x14ac:dyDescent="0.25">
      <c r="A110" s="193" t="s">
        <v>312</v>
      </c>
      <c r="B110" s="165" t="s">
        <v>68</v>
      </c>
      <c r="C110" s="194" t="s">
        <v>22</v>
      </c>
      <c r="D110" s="7">
        <v>0</v>
      </c>
      <c r="E110" s="196">
        <v>420</v>
      </c>
      <c r="F110" s="197">
        <f t="shared" si="14"/>
        <v>0</v>
      </c>
      <c r="H110" s="429"/>
      <c r="I110" s="290">
        <f t="shared" si="9"/>
        <v>0</v>
      </c>
      <c r="J110" s="291">
        <f t="shared" si="10"/>
        <v>0</v>
      </c>
    </row>
    <row r="111" spans="1:26" ht="15" customHeight="1" x14ac:dyDescent="0.25">
      <c r="A111" s="193" t="s">
        <v>313</v>
      </c>
      <c r="B111" s="165" t="s">
        <v>69</v>
      </c>
      <c r="C111" s="194" t="s">
        <v>12</v>
      </c>
      <c r="D111" s="7">
        <v>0</v>
      </c>
      <c r="E111" s="196">
        <v>85</v>
      </c>
      <c r="F111" s="197">
        <f t="shared" si="14"/>
        <v>0</v>
      </c>
      <c r="H111" s="429"/>
      <c r="I111" s="290">
        <f t="shared" si="9"/>
        <v>0</v>
      </c>
      <c r="J111" s="291">
        <f t="shared" si="10"/>
        <v>0</v>
      </c>
    </row>
    <row r="112" spans="1:26" ht="15" customHeight="1" x14ac:dyDescent="0.25">
      <c r="A112" s="193" t="s">
        <v>314</v>
      </c>
      <c r="B112" s="165" t="s">
        <v>70</v>
      </c>
      <c r="C112" s="194" t="s">
        <v>12</v>
      </c>
      <c r="D112" s="7">
        <v>0</v>
      </c>
      <c r="E112" s="196">
        <v>75</v>
      </c>
      <c r="F112" s="197">
        <f t="shared" si="14"/>
        <v>0</v>
      </c>
      <c r="H112" s="429"/>
      <c r="I112" s="290">
        <f t="shared" si="9"/>
        <v>0</v>
      </c>
      <c r="J112" s="291">
        <f>IF(D112=0,,H112/D112)</f>
        <v>0</v>
      </c>
    </row>
    <row r="113" spans="1:26" ht="15" customHeight="1" x14ac:dyDescent="0.25">
      <c r="A113" s="193" t="s">
        <v>455</v>
      </c>
      <c r="B113" s="20" t="s">
        <v>470</v>
      </c>
      <c r="C113" s="194" t="s">
        <v>96</v>
      </c>
      <c r="D113" s="7">
        <v>0</v>
      </c>
      <c r="E113" s="8">
        <v>0</v>
      </c>
      <c r="F113" s="197">
        <f t="shared" si="14"/>
        <v>0</v>
      </c>
      <c r="H113" s="429"/>
      <c r="I113" s="290">
        <f t="shared" si="9"/>
        <v>0</v>
      </c>
      <c r="J113" s="291">
        <f t="shared" si="10"/>
        <v>0</v>
      </c>
    </row>
    <row r="114" spans="1:26" ht="15" customHeight="1" x14ac:dyDescent="0.25">
      <c r="A114" s="193" t="s">
        <v>456</v>
      </c>
      <c r="B114" s="20" t="s">
        <v>470</v>
      </c>
      <c r="C114" s="194" t="s">
        <v>96</v>
      </c>
      <c r="D114" s="7">
        <v>0</v>
      </c>
      <c r="E114" s="8">
        <v>0</v>
      </c>
      <c r="F114" s="197">
        <f t="shared" si="14"/>
        <v>0</v>
      </c>
      <c r="H114" s="429"/>
      <c r="I114" s="290">
        <f t="shared" si="9"/>
        <v>0</v>
      </c>
      <c r="J114" s="291">
        <f t="shared" si="10"/>
        <v>0</v>
      </c>
    </row>
    <row r="115" spans="1:26" ht="15" customHeight="1" x14ac:dyDescent="0.25">
      <c r="A115" s="318"/>
      <c r="B115" s="319"/>
      <c r="C115" s="320"/>
      <c r="D115" s="321"/>
      <c r="E115" s="322" t="s">
        <v>317</v>
      </c>
      <c r="F115" s="327">
        <f>SUM(F62:F114)</f>
        <v>0</v>
      </c>
      <c r="H115" s="328" t="s">
        <v>317</v>
      </c>
      <c r="I115" s="329">
        <f>SUM(I62:I114)</f>
        <v>0</v>
      </c>
      <c r="J115" s="330">
        <f>IFERROR(+I115/F115,0)</f>
        <v>0</v>
      </c>
    </row>
    <row r="116" spans="1:26" ht="6.95" customHeight="1" x14ac:dyDescent="0.25">
      <c r="A116" s="299"/>
      <c r="B116" s="161"/>
      <c r="C116" s="300"/>
      <c r="D116" s="210"/>
      <c r="E116" s="301"/>
      <c r="F116" s="212"/>
      <c r="H116" s="299"/>
      <c r="I116" s="161"/>
      <c r="J116" s="300"/>
    </row>
    <row r="117" spans="1:26" s="146" customFormat="1" ht="15" customHeight="1" x14ac:dyDescent="0.25">
      <c r="A117" s="331" t="s">
        <v>316</v>
      </c>
      <c r="B117" s="332" t="s">
        <v>74</v>
      </c>
      <c r="C117" s="333" t="s">
        <v>1</v>
      </c>
      <c r="D117" s="334" t="s">
        <v>0</v>
      </c>
      <c r="E117" s="335" t="s">
        <v>2</v>
      </c>
      <c r="F117" s="336" t="s">
        <v>3</v>
      </c>
      <c r="G117" s="281"/>
      <c r="H117" s="331" t="s">
        <v>0</v>
      </c>
      <c r="I117" s="332" t="s">
        <v>574</v>
      </c>
      <c r="J117" s="333" t="s">
        <v>575</v>
      </c>
      <c r="K117" s="281"/>
      <c r="L117" s="281"/>
      <c r="M117" s="281"/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1"/>
      <c r="Z117" s="281"/>
    </row>
    <row r="118" spans="1:26" ht="15" customHeight="1" x14ac:dyDescent="0.25">
      <c r="A118" s="193" t="s">
        <v>51</v>
      </c>
      <c r="B118" s="165" t="s">
        <v>76</v>
      </c>
      <c r="C118" s="194" t="s">
        <v>20</v>
      </c>
      <c r="D118" s="7"/>
      <c r="E118" s="196">
        <v>75</v>
      </c>
      <c r="F118" s="197">
        <f t="shared" ref="F118:F137" si="15">D118*E118</f>
        <v>0</v>
      </c>
      <c r="H118" s="429"/>
      <c r="I118" s="290">
        <f>E118*H118</f>
        <v>0</v>
      </c>
      <c r="J118" s="291">
        <f>IF(D118=0,,H118/D118)</f>
        <v>0</v>
      </c>
    </row>
    <row r="119" spans="1:26" ht="15" customHeight="1" x14ac:dyDescent="0.25">
      <c r="A119" s="193" t="s">
        <v>52</v>
      </c>
      <c r="B119" s="165" t="s">
        <v>436</v>
      </c>
      <c r="C119" s="194" t="s">
        <v>20</v>
      </c>
      <c r="D119" s="7">
        <v>0</v>
      </c>
      <c r="E119" s="196">
        <v>90</v>
      </c>
      <c r="F119" s="197">
        <f t="shared" si="15"/>
        <v>0</v>
      </c>
      <c r="H119" s="429"/>
      <c r="I119" s="290">
        <f t="shared" ref="I119:I143" si="16">E119*H119</f>
        <v>0</v>
      </c>
      <c r="J119" s="291">
        <f t="shared" ref="J119:J137" si="17">IF(D119=0,,H119/D119)</f>
        <v>0</v>
      </c>
    </row>
    <row r="120" spans="1:26" ht="15" customHeight="1" x14ac:dyDescent="0.25">
      <c r="A120" s="193" t="s">
        <v>53</v>
      </c>
      <c r="B120" s="165" t="s">
        <v>77</v>
      </c>
      <c r="C120" s="194" t="s">
        <v>20</v>
      </c>
      <c r="D120" s="7">
        <v>0</v>
      </c>
      <c r="E120" s="196">
        <v>85</v>
      </c>
      <c r="F120" s="197">
        <f t="shared" si="15"/>
        <v>0</v>
      </c>
      <c r="H120" s="429"/>
      <c r="I120" s="290">
        <f t="shared" si="16"/>
        <v>0</v>
      </c>
      <c r="J120" s="291">
        <f t="shared" si="17"/>
        <v>0</v>
      </c>
    </row>
    <row r="121" spans="1:26" ht="15" customHeight="1" x14ac:dyDescent="0.25">
      <c r="A121" s="193" t="s">
        <v>65</v>
      </c>
      <c r="B121" s="165" t="s">
        <v>437</v>
      </c>
      <c r="C121" s="194" t="s">
        <v>20</v>
      </c>
      <c r="D121" s="7">
        <v>0</v>
      </c>
      <c r="E121" s="196">
        <v>105</v>
      </c>
      <c r="F121" s="197">
        <f t="shared" si="15"/>
        <v>0</v>
      </c>
      <c r="H121" s="429"/>
      <c r="I121" s="290">
        <f t="shared" si="16"/>
        <v>0</v>
      </c>
      <c r="J121" s="291">
        <f t="shared" si="17"/>
        <v>0</v>
      </c>
    </row>
    <row r="122" spans="1:26" ht="15" customHeight="1" x14ac:dyDescent="0.25">
      <c r="A122" s="193" t="s">
        <v>318</v>
      </c>
      <c r="B122" s="165" t="s">
        <v>78</v>
      </c>
      <c r="C122" s="194" t="s">
        <v>20</v>
      </c>
      <c r="D122" s="7">
        <v>0</v>
      </c>
      <c r="E122" s="196">
        <v>95</v>
      </c>
      <c r="F122" s="197">
        <f t="shared" si="15"/>
        <v>0</v>
      </c>
      <c r="H122" s="429"/>
      <c r="I122" s="290">
        <f t="shared" si="16"/>
        <v>0</v>
      </c>
      <c r="J122" s="291">
        <f t="shared" si="17"/>
        <v>0</v>
      </c>
    </row>
    <row r="123" spans="1:26" ht="15" customHeight="1" x14ac:dyDescent="0.25">
      <c r="A123" s="193" t="s">
        <v>319</v>
      </c>
      <c r="B123" s="165" t="s">
        <v>438</v>
      </c>
      <c r="C123" s="194" t="s">
        <v>20</v>
      </c>
      <c r="D123" s="7">
        <v>0</v>
      </c>
      <c r="E123" s="196">
        <v>120</v>
      </c>
      <c r="F123" s="197">
        <f t="shared" si="15"/>
        <v>0</v>
      </c>
      <c r="H123" s="429"/>
      <c r="I123" s="290">
        <f t="shared" si="16"/>
        <v>0</v>
      </c>
      <c r="J123" s="291">
        <f t="shared" si="17"/>
        <v>0</v>
      </c>
    </row>
    <row r="124" spans="1:26" ht="15" customHeight="1" x14ac:dyDescent="0.25">
      <c r="A124" s="193" t="s">
        <v>320</v>
      </c>
      <c r="B124" s="165" t="s">
        <v>79</v>
      </c>
      <c r="C124" s="194" t="s">
        <v>20</v>
      </c>
      <c r="D124" s="7">
        <v>0</v>
      </c>
      <c r="E124" s="196">
        <v>110</v>
      </c>
      <c r="F124" s="197">
        <f t="shared" si="15"/>
        <v>0</v>
      </c>
      <c r="H124" s="429"/>
      <c r="I124" s="290">
        <f t="shared" si="16"/>
        <v>0</v>
      </c>
      <c r="J124" s="291">
        <f t="shared" si="17"/>
        <v>0</v>
      </c>
    </row>
    <row r="125" spans="1:26" ht="15" customHeight="1" x14ac:dyDescent="0.25">
      <c r="A125" s="193" t="s">
        <v>321</v>
      </c>
      <c r="B125" s="165" t="s">
        <v>439</v>
      </c>
      <c r="C125" s="194" t="s">
        <v>20</v>
      </c>
      <c r="D125" s="7">
        <v>0</v>
      </c>
      <c r="E125" s="196">
        <v>140</v>
      </c>
      <c r="F125" s="197">
        <f t="shared" si="15"/>
        <v>0</v>
      </c>
      <c r="H125" s="429"/>
      <c r="I125" s="290">
        <f t="shared" si="16"/>
        <v>0</v>
      </c>
      <c r="J125" s="291">
        <f t="shared" si="17"/>
        <v>0</v>
      </c>
    </row>
    <row r="126" spans="1:26" ht="15" customHeight="1" x14ac:dyDescent="0.25">
      <c r="A126" s="193" t="s">
        <v>322</v>
      </c>
      <c r="B126" s="165" t="s">
        <v>80</v>
      </c>
      <c r="C126" s="194" t="s">
        <v>20</v>
      </c>
      <c r="D126" s="7">
        <v>0</v>
      </c>
      <c r="E126" s="196">
        <v>120</v>
      </c>
      <c r="F126" s="197">
        <f t="shared" si="15"/>
        <v>0</v>
      </c>
      <c r="H126" s="429"/>
      <c r="I126" s="290">
        <f t="shared" si="16"/>
        <v>0</v>
      </c>
      <c r="J126" s="291">
        <f t="shared" si="17"/>
        <v>0</v>
      </c>
    </row>
    <row r="127" spans="1:26" ht="15" customHeight="1" x14ac:dyDescent="0.25">
      <c r="A127" s="193" t="s">
        <v>323</v>
      </c>
      <c r="B127" s="165" t="s">
        <v>440</v>
      </c>
      <c r="C127" s="194" t="s">
        <v>20</v>
      </c>
      <c r="D127" s="7">
        <v>0</v>
      </c>
      <c r="E127" s="196">
        <v>160</v>
      </c>
      <c r="F127" s="197">
        <f t="shared" si="15"/>
        <v>0</v>
      </c>
      <c r="H127" s="429"/>
      <c r="I127" s="290">
        <f t="shared" si="16"/>
        <v>0</v>
      </c>
      <c r="J127" s="291">
        <f t="shared" si="17"/>
        <v>0</v>
      </c>
    </row>
    <row r="128" spans="1:26" ht="15" customHeight="1" x14ac:dyDescent="0.25">
      <c r="A128" s="193" t="s">
        <v>324</v>
      </c>
      <c r="B128" s="165" t="s">
        <v>81</v>
      </c>
      <c r="C128" s="194" t="s">
        <v>20</v>
      </c>
      <c r="D128" s="7">
        <v>0</v>
      </c>
      <c r="E128" s="196">
        <v>130</v>
      </c>
      <c r="F128" s="197">
        <f t="shared" si="15"/>
        <v>0</v>
      </c>
      <c r="H128" s="429"/>
      <c r="I128" s="290">
        <f t="shared" si="16"/>
        <v>0</v>
      </c>
      <c r="J128" s="291">
        <f t="shared" si="17"/>
        <v>0</v>
      </c>
    </row>
    <row r="129" spans="1:26" ht="15" customHeight="1" x14ac:dyDescent="0.25">
      <c r="A129" s="193" t="s">
        <v>325</v>
      </c>
      <c r="B129" s="165" t="s">
        <v>441</v>
      </c>
      <c r="C129" s="194" t="s">
        <v>20</v>
      </c>
      <c r="D129" s="7">
        <v>0</v>
      </c>
      <c r="E129" s="196">
        <v>190</v>
      </c>
      <c r="F129" s="197">
        <f t="shared" si="15"/>
        <v>0</v>
      </c>
      <c r="H129" s="429"/>
      <c r="I129" s="290">
        <f t="shared" si="16"/>
        <v>0</v>
      </c>
      <c r="J129" s="291">
        <f t="shared" si="17"/>
        <v>0</v>
      </c>
    </row>
    <row r="130" spans="1:26" ht="15" customHeight="1" x14ac:dyDescent="0.25">
      <c r="A130" s="193" t="s">
        <v>326</v>
      </c>
      <c r="B130" s="165" t="s">
        <v>82</v>
      </c>
      <c r="C130" s="194" t="s">
        <v>20</v>
      </c>
      <c r="D130" s="7">
        <v>0</v>
      </c>
      <c r="E130" s="196">
        <v>140</v>
      </c>
      <c r="F130" s="197">
        <f t="shared" si="15"/>
        <v>0</v>
      </c>
      <c r="H130" s="429"/>
      <c r="I130" s="290">
        <f t="shared" si="16"/>
        <v>0</v>
      </c>
      <c r="J130" s="291">
        <f t="shared" si="17"/>
        <v>0</v>
      </c>
    </row>
    <row r="131" spans="1:26" ht="15" customHeight="1" x14ac:dyDescent="0.25">
      <c r="A131" s="193" t="s">
        <v>327</v>
      </c>
      <c r="B131" s="165" t="s">
        <v>442</v>
      </c>
      <c r="C131" s="194" t="s">
        <v>20</v>
      </c>
      <c r="D131" s="7">
        <v>0</v>
      </c>
      <c r="E131" s="196">
        <v>220</v>
      </c>
      <c r="F131" s="197">
        <f t="shared" si="15"/>
        <v>0</v>
      </c>
      <c r="H131" s="429"/>
      <c r="I131" s="290">
        <f t="shared" si="16"/>
        <v>0</v>
      </c>
      <c r="J131" s="291">
        <f t="shared" si="17"/>
        <v>0</v>
      </c>
    </row>
    <row r="132" spans="1:26" ht="15" customHeight="1" x14ac:dyDescent="0.25">
      <c r="A132" s="193" t="s">
        <v>328</v>
      </c>
      <c r="B132" s="165" t="s">
        <v>83</v>
      </c>
      <c r="C132" s="194" t="s">
        <v>20</v>
      </c>
      <c r="D132" s="7">
        <v>0</v>
      </c>
      <c r="E132" s="196">
        <v>150</v>
      </c>
      <c r="F132" s="197">
        <f t="shared" si="15"/>
        <v>0</v>
      </c>
      <c r="H132" s="429"/>
      <c r="I132" s="290">
        <f t="shared" si="16"/>
        <v>0</v>
      </c>
      <c r="J132" s="291">
        <f t="shared" si="17"/>
        <v>0</v>
      </c>
    </row>
    <row r="133" spans="1:26" ht="15" customHeight="1" x14ac:dyDescent="0.25">
      <c r="A133" s="193" t="s">
        <v>329</v>
      </c>
      <c r="B133" s="165" t="s">
        <v>443</v>
      </c>
      <c r="C133" s="194" t="s">
        <v>20</v>
      </c>
      <c r="D133" s="7">
        <v>0</v>
      </c>
      <c r="E133" s="196">
        <v>250</v>
      </c>
      <c r="F133" s="197">
        <f t="shared" si="15"/>
        <v>0</v>
      </c>
      <c r="H133" s="429"/>
      <c r="I133" s="290">
        <f t="shared" si="16"/>
        <v>0</v>
      </c>
      <c r="J133" s="291">
        <f t="shared" si="17"/>
        <v>0</v>
      </c>
    </row>
    <row r="134" spans="1:26" ht="15" customHeight="1" x14ac:dyDescent="0.25">
      <c r="A134" s="193" t="s">
        <v>330</v>
      </c>
      <c r="B134" s="165" t="s">
        <v>84</v>
      </c>
      <c r="C134" s="194" t="s">
        <v>20</v>
      </c>
      <c r="D134" s="7">
        <v>0</v>
      </c>
      <c r="E134" s="196">
        <v>165</v>
      </c>
      <c r="F134" s="197">
        <f t="shared" si="15"/>
        <v>0</v>
      </c>
      <c r="H134" s="429"/>
      <c r="I134" s="290">
        <f t="shared" si="16"/>
        <v>0</v>
      </c>
      <c r="J134" s="291">
        <f t="shared" si="17"/>
        <v>0</v>
      </c>
    </row>
    <row r="135" spans="1:26" ht="15" customHeight="1" x14ac:dyDescent="0.25">
      <c r="A135" s="193" t="s">
        <v>331</v>
      </c>
      <c r="B135" s="165" t="s">
        <v>444</v>
      </c>
      <c r="C135" s="194" t="s">
        <v>20</v>
      </c>
      <c r="D135" s="7">
        <v>0</v>
      </c>
      <c r="E135" s="196">
        <v>280</v>
      </c>
      <c r="F135" s="197">
        <f t="shared" si="15"/>
        <v>0</v>
      </c>
      <c r="H135" s="429"/>
      <c r="I135" s="290">
        <f t="shared" si="16"/>
        <v>0</v>
      </c>
      <c r="J135" s="291">
        <f t="shared" si="17"/>
        <v>0</v>
      </c>
    </row>
    <row r="136" spans="1:26" ht="15" customHeight="1" x14ac:dyDescent="0.25">
      <c r="A136" s="193" t="s">
        <v>332</v>
      </c>
      <c r="B136" s="165" t="s">
        <v>85</v>
      </c>
      <c r="C136" s="194" t="s">
        <v>20</v>
      </c>
      <c r="D136" s="7">
        <v>0</v>
      </c>
      <c r="E136" s="196">
        <v>200</v>
      </c>
      <c r="F136" s="197">
        <f t="shared" si="15"/>
        <v>0</v>
      </c>
      <c r="H136" s="429"/>
      <c r="I136" s="290">
        <f t="shared" si="16"/>
        <v>0</v>
      </c>
      <c r="J136" s="291">
        <f t="shared" si="17"/>
        <v>0</v>
      </c>
    </row>
    <row r="137" spans="1:26" ht="15" customHeight="1" x14ac:dyDescent="0.25">
      <c r="A137" s="193" t="s">
        <v>333</v>
      </c>
      <c r="B137" s="165" t="s">
        <v>445</v>
      </c>
      <c r="C137" s="194" t="s">
        <v>20</v>
      </c>
      <c r="D137" s="7">
        <v>0</v>
      </c>
      <c r="E137" s="196">
        <v>300</v>
      </c>
      <c r="F137" s="197">
        <f t="shared" si="15"/>
        <v>0</v>
      </c>
      <c r="H137" s="429"/>
      <c r="I137" s="290">
        <f t="shared" si="16"/>
        <v>0</v>
      </c>
      <c r="J137" s="291">
        <f t="shared" si="17"/>
        <v>0</v>
      </c>
    </row>
    <row r="138" spans="1:26" s="146" customFormat="1" ht="15" customHeight="1" x14ac:dyDescent="0.25">
      <c r="A138" s="331" t="s">
        <v>316</v>
      </c>
      <c r="B138" s="332" t="s">
        <v>87</v>
      </c>
      <c r="C138" s="333" t="s">
        <v>1</v>
      </c>
      <c r="D138" s="334" t="s">
        <v>0</v>
      </c>
      <c r="E138" s="335" t="s">
        <v>2</v>
      </c>
      <c r="F138" s="336" t="s">
        <v>3</v>
      </c>
      <c r="G138" s="281"/>
      <c r="H138" s="331" t="s">
        <v>0</v>
      </c>
      <c r="I138" s="332" t="s">
        <v>574</v>
      </c>
      <c r="J138" s="333" t="s">
        <v>575</v>
      </c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</row>
    <row r="139" spans="1:26" ht="15" customHeight="1" x14ac:dyDescent="0.25">
      <c r="A139" s="193" t="s">
        <v>334</v>
      </c>
      <c r="B139" s="161" t="s">
        <v>446</v>
      </c>
      <c r="C139" s="194" t="s">
        <v>22</v>
      </c>
      <c r="D139" s="7"/>
      <c r="E139" s="196">
        <v>5000</v>
      </c>
      <c r="F139" s="197">
        <f t="shared" ref="F139:F144" si="18">D139*E139</f>
        <v>0</v>
      </c>
      <c r="H139" s="429"/>
      <c r="I139" s="290">
        <f t="shared" si="16"/>
        <v>0</v>
      </c>
      <c r="J139" s="291">
        <f>IF(D139=0,,H139/D139)</f>
        <v>0</v>
      </c>
    </row>
    <row r="140" spans="1:26" ht="15" customHeight="1" x14ac:dyDescent="0.25">
      <c r="A140" s="193" t="s">
        <v>335</v>
      </c>
      <c r="B140" s="325" t="s">
        <v>463</v>
      </c>
      <c r="C140" s="194" t="s">
        <v>40</v>
      </c>
      <c r="D140" s="7"/>
      <c r="E140" s="196">
        <v>360</v>
      </c>
      <c r="F140" s="197">
        <f t="shared" si="18"/>
        <v>0</v>
      </c>
      <c r="H140" s="193">
        <f>+D140</f>
        <v>0</v>
      </c>
      <c r="I140" s="196">
        <f t="shared" si="16"/>
        <v>0</v>
      </c>
      <c r="J140" s="337">
        <f t="shared" ref="J140:J144" si="19">IF(D140=0,,H140/D140)</f>
        <v>0</v>
      </c>
    </row>
    <row r="141" spans="1:26" ht="15" customHeight="1" x14ac:dyDescent="0.25">
      <c r="A141" s="193" t="s">
        <v>336</v>
      </c>
      <c r="B141" s="161" t="s">
        <v>447</v>
      </c>
      <c r="C141" s="194" t="s">
        <v>22</v>
      </c>
      <c r="D141" s="7"/>
      <c r="E141" s="196">
        <v>6000</v>
      </c>
      <c r="F141" s="197">
        <f t="shared" si="18"/>
        <v>0</v>
      </c>
      <c r="H141" s="429"/>
      <c r="I141" s="290">
        <f t="shared" si="16"/>
        <v>0</v>
      </c>
      <c r="J141" s="291">
        <f t="shared" si="19"/>
        <v>0</v>
      </c>
    </row>
    <row r="142" spans="1:26" ht="15" customHeight="1" x14ac:dyDescent="0.25">
      <c r="A142" s="193" t="s">
        <v>337</v>
      </c>
      <c r="B142" s="325" t="s">
        <v>463</v>
      </c>
      <c r="C142" s="194" t="s">
        <v>40</v>
      </c>
      <c r="D142" s="7"/>
      <c r="E142" s="196">
        <v>500</v>
      </c>
      <c r="F142" s="197">
        <f t="shared" si="18"/>
        <v>0</v>
      </c>
      <c r="H142" s="193">
        <f>+D142</f>
        <v>0</v>
      </c>
      <c r="I142" s="196">
        <f t="shared" si="16"/>
        <v>0</v>
      </c>
      <c r="J142" s="337">
        <f t="shared" si="19"/>
        <v>0</v>
      </c>
    </row>
    <row r="143" spans="1:26" ht="15" customHeight="1" x14ac:dyDescent="0.25">
      <c r="A143" s="193" t="s">
        <v>338</v>
      </c>
      <c r="B143" s="165" t="s">
        <v>88</v>
      </c>
      <c r="C143" s="194" t="s">
        <v>22</v>
      </c>
      <c r="D143" s="7">
        <v>0</v>
      </c>
      <c r="E143" s="196">
        <v>2300</v>
      </c>
      <c r="F143" s="197">
        <f t="shared" si="18"/>
        <v>0</v>
      </c>
      <c r="H143" s="429"/>
      <c r="I143" s="290">
        <f t="shared" si="16"/>
        <v>0</v>
      </c>
      <c r="J143" s="291">
        <f t="shared" si="19"/>
        <v>0</v>
      </c>
    </row>
    <row r="144" spans="1:26" ht="15" customHeight="1" x14ac:dyDescent="0.25">
      <c r="A144" s="193" t="s">
        <v>339</v>
      </c>
      <c r="B144" s="165" t="s">
        <v>89</v>
      </c>
      <c r="C144" s="194" t="s">
        <v>22</v>
      </c>
      <c r="D144" s="7">
        <v>0</v>
      </c>
      <c r="E144" s="196">
        <v>1300</v>
      </c>
      <c r="F144" s="197">
        <f t="shared" si="18"/>
        <v>0</v>
      </c>
      <c r="H144" s="429"/>
      <c r="I144" s="290">
        <f t="shared" ref="I144:I207" si="20">E144*H144</f>
        <v>0</v>
      </c>
      <c r="J144" s="291">
        <f t="shared" si="19"/>
        <v>0</v>
      </c>
    </row>
    <row r="145" spans="1:26" s="146" customFormat="1" ht="15" customHeight="1" x14ac:dyDescent="0.25">
      <c r="A145" s="331" t="s">
        <v>316</v>
      </c>
      <c r="B145" s="332" t="s">
        <v>536</v>
      </c>
      <c r="C145" s="333" t="s">
        <v>1</v>
      </c>
      <c r="D145" s="334" t="s">
        <v>0</v>
      </c>
      <c r="E145" s="335" t="s">
        <v>2</v>
      </c>
      <c r="F145" s="336" t="s">
        <v>3</v>
      </c>
      <c r="G145" s="281"/>
      <c r="H145" s="331" t="s">
        <v>0</v>
      </c>
      <c r="I145" s="332" t="s">
        <v>574</v>
      </c>
      <c r="J145" s="333" t="s">
        <v>575</v>
      </c>
      <c r="K145" s="281"/>
      <c r="L145" s="281"/>
      <c r="M145" s="281"/>
      <c r="N145" s="281"/>
      <c r="O145" s="281"/>
      <c r="P145" s="281"/>
      <c r="Q145" s="281"/>
      <c r="R145" s="281"/>
      <c r="S145" s="281"/>
      <c r="T145" s="281"/>
      <c r="U145" s="281"/>
      <c r="V145" s="281"/>
      <c r="W145" s="281"/>
      <c r="X145" s="281"/>
      <c r="Y145" s="281"/>
      <c r="Z145" s="281"/>
    </row>
    <row r="146" spans="1:26" ht="15" customHeight="1" x14ac:dyDescent="0.25">
      <c r="A146" s="193" t="s">
        <v>340</v>
      </c>
      <c r="B146" s="165" t="s">
        <v>91</v>
      </c>
      <c r="C146" s="194" t="s">
        <v>22</v>
      </c>
      <c r="D146" s="7">
        <v>0</v>
      </c>
      <c r="E146" s="196">
        <v>1500</v>
      </c>
      <c r="F146" s="197">
        <f>D146*E146</f>
        <v>0</v>
      </c>
      <c r="H146" s="429"/>
      <c r="I146" s="290">
        <f t="shared" si="20"/>
        <v>0</v>
      </c>
      <c r="J146" s="291">
        <f>IF(D146=0,,H146/D146)</f>
        <v>0</v>
      </c>
    </row>
    <row r="147" spans="1:26" ht="15" customHeight="1" x14ac:dyDescent="0.25">
      <c r="A147" s="193" t="s">
        <v>341</v>
      </c>
      <c r="B147" s="165" t="s">
        <v>92</v>
      </c>
      <c r="C147" s="194" t="s">
        <v>22</v>
      </c>
      <c r="D147" s="7">
        <v>0</v>
      </c>
      <c r="E147" s="196">
        <v>1750</v>
      </c>
      <c r="F147" s="197">
        <f>D147*E147</f>
        <v>0</v>
      </c>
      <c r="H147" s="429"/>
      <c r="I147" s="290">
        <f t="shared" si="20"/>
        <v>0</v>
      </c>
      <c r="J147" s="291">
        <f t="shared" ref="J147:J149" si="21">IF(D147=0,,H147/D147)</f>
        <v>0</v>
      </c>
    </row>
    <row r="148" spans="1:26" ht="15" customHeight="1" x14ac:dyDescent="0.25">
      <c r="A148" s="193" t="s">
        <v>342</v>
      </c>
      <c r="B148" s="165" t="s">
        <v>93</v>
      </c>
      <c r="C148" s="194" t="s">
        <v>22</v>
      </c>
      <c r="D148" s="7">
        <v>0</v>
      </c>
      <c r="E148" s="196">
        <v>5000</v>
      </c>
      <c r="F148" s="197">
        <f>D148*E148</f>
        <v>0</v>
      </c>
      <c r="H148" s="429"/>
      <c r="I148" s="290">
        <f t="shared" si="20"/>
        <v>0</v>
      </c>
      <c r="J148" s="291">
        <f t="shared" si="21"/>
        <v>0</v>
      </c>
    </row>
    <row r="149" spans="1:26" ht="15" customHeight="1" x14ac:dyDescent="0.25">
      <c r="A149" s="193" t="s">
        <v>343</v>
      </c>
      <c r="B149" s="165" t="s">
        <v>448</v>
      </c>
      <c r="C149" s="194" t="s">
        <v>22</v>
      </c>
      <c r="D149" s="7">
        <v>0</v>
      </c>
      <c r="E149" s="196">
        <v>7500</v>
      </c>
      <c r="F149" s="197">
        <f>D149*E149</f>
        <v>0</v>
      </c>
      <c r="H149" s="429"/>
      <c r="I149" s="290">
        <f t="shared" si="20"/>
        <v>0</v>
      </c>
      <c r="J149" s="291">
        <f t="shared" si="21"/>
        <v>0</v>
      </c>
    </row>
    <row r="150" spans="1:26" s="146" customFormat="1" ht="15" customHeight="1" x14ac:dyDescent="0.25">
      <c r="A150" s="331" t="s">
        <v>316</v>
      </c>
      <c r="B150" s="332" t="s">
        <v>94</v>
      </c>
      <c r="C150" s="333" t="s">
        <v>1</v>
      </c>
      <c r="D150" s="334" t="s">
        <v>0</v>
      </c>
      <c r="E150" s="335" t="s">
        <v>2</v>
      </c>
      <c r="F150" s="336" t="s">
        <v>3</v>
      </c>
      <c r="G150" s="281"/>
      <c r="H150" s="331" t="s">
        <v>0</v>
      </c>
      <c r="I150" s="332" t="s">
        <v>574</v>
      </c>
      <c r="J150" s="333" t="s">
        <v>575</v>
      </c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</row>
    <row r="151" spans="1:26" ht="30" customHeight="1" x14ac:dyDescent="0.25">
      <c r="A151" s="193" t="s">
        <v>344</v>
      </c>
      <c r="B151" s="312" t="s">
        <v>537</v>
      </c>
      <c r="C151" s="194" t="s">
        <v>96</v>
      </c>
      <c r="D151" s="7">
        <v>0</v>
      </c>
      <c r="E151" s="8">
        <v>0</v>
      </c>
      <c r="F151" s="197">
        <f>D151*E151</f>
        <v>0</v>
      </c>
      <c r="H151" s="429"/>
      <c r="I151" s="338">
        <f>E151*H151</f>
        <v>0</v>
      </c>
      <c r="J151" s="291">
        <f>IF(D151=0,,H151/D151)</f>
        <v>0</v>
      </c>
    </row>
    <row r="152" spans="1:26" ht="30" customHeight="1" x14ac:dyDescent="0.25">
      <c r="A152" s="193" t="s">
        <v>345</v>
      </c>
      <c r="B152" s="312" t="s">
        <v>469</v>
      </c>
      <c r="C152" s="194" t="s">
        <v>96</v>
      </c>
      <c r="D152" s="7">
        <v>0</v>
      </c>
      <c r="E152" s="8">
        <v>0</v>
      </c>
      <c r="F152" s="197">
        <f>D152*E152</f>
        <v>0</v>
      </c>
      <c r="H152" s="429"/>
      <c r="I152" s="338">
        <f t="shared" si="20"/>
        <v>0</v>
      </c>
      <c r="J152" s="291">
        <f t="shared" ref="J152:J153" si="22">IF(D152=0,,H152/D152)</f>
        <v>0</v>
      </c>
    </row>
    <row r="153" spans="1:26" ht="15" customHeight="1" x14ac:dyDescent="0.25">
      <c r="A153" s="193" t="s">
        <v>346</v>
      </c>
      <c r="B153" s="161" t="s">
        <v>97</v>
      </c>
      <c r="C153" s="194" t="s">
        <v>96</v>
      </c>
      <c r="D153" s="7">
        <v>0</v>
      </c>
      <c r="E153" s="8">
        <v>0</v>
      </c>
      <c r="F153" s="197">
        <f>D153*E153</f>
        <v>0</v>
      </c>
      <c r="H153" s="429"/>
      <c r="I153" s="290">
        <f t="shared" si="20"/>
        <v>0</v>
      </c>
      <c r="J153" s="291">
        <f t="shared" si="22"/>
        <v>0</v>
      </c>
    </row>
    <row r="154" spans="1:26" ht="15" customHeight="1" x14ac:dyDescent="0.25">
      <c r="A154" s="193" t="s">
        <v>347</v>
      </c>
      <c r="B154" s="165" t="s">
        <v>242</v>
      </c>
      <c r="C154" s="194" t="s">
        <v>5</v>
      </c>
      <c r="D154" s="7">
        <v>0</v>
      </c>
      <c r="E154" s="196">
        <v>35000</v>
      </c>
      <c r="F154" s="197">
        <f>D154*E154</f>
        <v>0</v>
      </c>
      <c r="H154" s="429"/>
      <c r="I154" s="290">
        <f t="shared" si="20"/>
        <v>0</v>
      </c>
      <c r="J154" s="291">
        <f t="shared" ref="J154" si="23">IF(D154=0,,G154/D154)</f>
        <v>0</v>
      </c>
    </row>
    <row r="155" spans="1:26" ht="15" customHeight="1" x14ac:dyDescent="0.25">
      <c r="A155" s="193" t="s">
        <v>348</v>
      </c>
      <c r="B155" s="161" t="s">
        <v>243</v>
      </c>
      <c r="C155" s="194" t="s">
        <v>12</v>
      </c>
      <c r="D155" s="7"/>
      <c r="E155" s="334"/>
      <c r="F155" s="197"/>
      <c r="H155" s="429"/>
      <c r="I155" s="339"/>
      <c r="J155" s="291"/>
    </row>
    <row r="156" spans="1:26" ht="15" customHeight="1" x14ac:dyDescent="0.25">
      <c r="A156" s="193"/>
      <c r="B156" s="325" t="s">
        <v>391</v>
      </c>
      <c r="C156" s="340" t="s">
        <v>392</v>
      </c>
      <c r="D156" s="7">
        <v>8</v>
      </c>
      <c r="E156" s="196">
        <v>2</v>
      </c>
      <c r="F156" s="197">
        <f>D155*D156*E156</f>
        <v>0</v>
      </c>
      <c r="H156" s="193">
        <f>+D156</f>
        <v>8</v>
      </c>
      <c r="I156" s="196">
        <f>+H155*H156*E156</f>
        <v>0</v>
      </c>
      <c r="J156" s="291">
        <f>IF(D155=0,,(H155*H156)/(D155*D156))</f>
        <v>0</v>
      </c>
    </row>
    <row r="157" spans="1:26" ht="15" customHeight="1" x14ac:dyDescent="0.25">
      <c r="A157" s="193"/>
      <c r="B157" s="161" t="s">
        <v>244</v>
      </c>
      <c r="C157" s="194" t="s">
        <v>12</v>
      </c>
      <c r="D157" s="7">
        <v>0</v>
      </c>
      <c r="E157" s="334"/>
      <c r="F157" s="197"/>
      <c r="H157" s="429"/>
      <c r="I157" s="339"/>
      <c r="J157" s="291"/>
    </row>
    <row r="158" spans="1:26" ht="15" customHeight="1" x14ac:dyDescent="0.25">
      <c r="A158" s="193"/>
      <c r="B158" s="325" t="s">
        <v>391</v>
      </c>
      <c r="C158" s="340" t="s">
        <v>392</v>
      </c>
      <c r="D158" s="7">
        <v>3</v>
      </c>
      <c r="E158" s="196">
        <v>6.5</v>
      </c>
      <c r="F158" s="197">
        <f>D157*D158*E158</f>
        <v>0</v>
      </c>
      <c r="H158" s="193">
        <f>+D158</f>
        <v>3</v>
      </c>
      <c r="I158" s="196">
        <f>+H158*H157*E158</f>
        <v>0</v>
      </c>
      <c r="J158" s="291">
        <f>IF(D157=0,,(H157*H158)/(D157*D158))</f>
        <v>0</v>
      </c>
    </row>
    <row r="159" spans="1:26" ht="15" customHeight="1" x14ac:dyDescent="0.25">
      <c r="A159" s="193" t="s">
        <v>349</v>
      </c>
      <c r="B159" s="165" t="s">
        <v>99</v>
      </c>
      <c r="C159" s="194" t="s">
        <v>20</v>
      </c>
      <c r="D159" s="7">
        <v>0</v>
      </c>
      <c r="E159" s="196">
        <v>25</v>
      </c>
      <c r="F159" s="197">
        <f>D159*E159</f>
        <v>0</v>
      </c>
      <c r="H159" s="429"/>
      <c r="I159" s="290">
        <f t="shared" si="20"/>
        <v>0</v>
      </c>
      <c r="J159" s="291">
        <f>IF(D159=0,,H159/D159)</f>
        <v>0</v>
      </c>
    </row>
    <row r="160" spans="1:26" ht="15" customHeight="1" x14ac:dyDescent="0.25">
      <c r="A160" s="193" t="s">
        <v>350</v>
      </c>
      <c r="B160" s="165" t="s">
        <v>100</v>
      </c>
      <c r="C160" s="194" t="s">
        <v>20</v>
      </c>
      <c r="D160" s="7">
        <v>0</v>
      </c>
      <c r="E160" s="196">
        <v>35</v>
      </c>
      <c r="F160" s="197">
        <f>D160*E160</f>
        <v>0</v>
      </c>
      <c r="H160" s="429"/>
      <c r="I160" s="290">
        <f t="shared" si="20"/>
        <v>0</v>
      </c>
      <c r="J160" s="291">
        <f t="shared" ref="J160:J163" si="24">IF(D160=0,,H160/D160)</f>
        <v>0</v>
      </c>
    </row>
    <row r="161" spans="1:26" ht="15" customHeight="1" x14ac:dyDescent="0.25">
      <c r="A161" s="193" t="s">
        <v>351</v>
      </c>
      <c r="B161" s="165" t="s">
        <v>101</v>
      </c>
      <c r="C161" s="194" t="s">
        <v>20</v>
      </c>
      <c r="D161" s="7">
        <v>0</v>
      </c>
      <c r="E161" s="196">
        <v>65</v>
      </c>
      <c r="F161" s="197">
        <f>D161*E161</f>
        <v>0</v>
      </c>
      <c r="H161" s="429"/>
      <c r="I161" s="290">
        <f t="shared" si="20"/>
        <v>0</v>
      </c>
      <c r="J161" s="291">
        <f t="shared" si="24"/>
        <v>0</v>
      </c>
    </row>
    <row r="162" spans="1:26" ht="15" customHeight="1" x14ac:dyDescent="0.25">
      <c r="A162" s="193" t="s">
        <v>352</v>
      </c>
      <c r="B162" s="165" t="s">
        <v>102</v>
      </c>
      <c r="C162" s="194" t="s">
        <v>96</v>
      </c>
      <c r="D162" s="7">
        <v>0</v>
      </c>
      <c r="E162" s="8">
        <v>0</v>
      </c>
      <c r="F162" s="197">
        <f>D162*E162</f>
        <v>0</v>
      </c>
      <c r="H162" s="429"/>
      <c r="I162" s="290">
        <f t="shared" si="20"/>
        <v>0</v>
      </c>
      <c r="J162" s="291">
        <f t="shared" si="24"/>
        <v>0</v>
      </c>
    </row>
    <row r="163" spans="1:26" ht="15" customHeight="1" x14ac:dyDescent="0.25">
      <c r="A163" s="193" t="s">
        <v>457</v>
      </c>
      <c r="B163" s="21" t="s">
        <v>470</v>
      </c>
      <c r="C163" s="194" t="s">
        <v>96</v>
      </c>
      <c r="D163" s="7">
        <v>0</v>
      </c>
      <c r="E163" s="8">
        <v>0</v>
      </c>
      <c r="F163" s="197">
        <f>D163*E163</f>
        <v>0</v>
      </c>
      <c r="H163" s="429"/>
      <c r="I163" s="341">
        <f t="shared" si="20"/>
        <v>0</v>
      </c>
      <c r="J163" s="291">
        <f t="shared" si="24"/>
        <v>0</v>
      </c>
    </row>
    <row r="164" spans="1:26" ht="15" customHeight="1" x14ac:dyDescent="0.25">
      <c r="A164" s="331"/>
      <c r="B164" s="332"/>
      <c r="C164" s="333"/>
      <c r="D164" s="334"/>
      <c r="E164" s="335" t="s">
        <v>538</v>
      </c>
      <c r="F164" s="342">
        <f>SUM(F118:F163)</f>
        <v>0</v>
      </c>
      <c r="H164" s="343" t="s">
        <v>538</v>
      </c>
      <c r="I164" s="339">
        <f>SUM(I118:I163)</f>
        <v>0</v>
      </c>
      <c r="J164" s="344" t="s">
        <v>569</v>
      </c>
      <c r="K164" s="156" t="s">
        <v>569</v>
      </c>
    </row>
    <row r="165" spans="1:26" ht="6.95" customHeight="1" x14ac:dyDescent="0.25">
      <c r="A165" s="299"/>
      <c r="B165" s="161"/>
      <c r="C165" s="300"/>
      <c r="D165" s="210"/>
      <c r="E165" s="301"/>
      <c r="F165" s="212"/>
      <c r="H165" s="299"/>
      <c r="I165" s="161"/>
      <c r="J165" s="300"/>
    </row>
    <row r="166" spans="1:26" s="146" customFormat="1" ht="15" customHeight="1" x14ac:dyDescent="0.25">
      <c r="A166" s="345" t="s">
        <v>353</v>
      </c>
      <c r="B166" s="346" t="s">
        <v>112</v>
      </c>
      <c r="C166" s="347" t="s">
        <v>1</v>
      </c>
      <c r="D166" s="348" t="s">
        <v>0</v>
      </c>
      <c r="E166" s="349" t="s">
        <v>2</v>
      </c>
      <c r="F166" s="350" t="s">
        <v>3</v>
      </c>
      <c r="G166" s="281"/>
      <c r="H166" s="345" t="s">
        <v>0</v>
      </c>
      <c r="I166" s="346" t="s">
        <v>574</v>
      </c>
      <c r="J166" s="347" t="s">
        <v>575</v>
      </c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</row>
    <row r="167" spans="1:26" ht="15" customHeight="1" x14ac:dyDescent="0.25">
      <c r="A167" s="193" t="s">
        <v>75</v>
      </c>
      <c r="B167" s="165" t="s">
        <v>104</v>
      </c>
      <c r="C167" s="194" t="s">
        <v>20</v>
      </c>
      <c r="D167" s="7">
        <v>0</v>
      </c>
      <c r="E167" s="196">
        <v>60</v>
      </c>
      <c r="F167" s="197">
        <f t="shared" ref="F167:F174" si="25">D167*E167</f>
        <v>0</v>
      </c>
      <c r="H167" s="429"/>
      <c r="I167" s="290">
        <f>E167*H167</f>
        <v>0</v>
      </c>
      <c r="J167" s="291">
        <f>IF(D167=0,,H167/D167)</f>
        <v>0</v>
      </c>
    </row>
    <row r="168" spans="1:26" ht="15" customHeight="1" x14ac:dyDescent="0.25">
      <c r="A168" s="193" t="s">
        <v>86</v>
      </c>
      <c r="B168" s="165" t="s">
        <v>105</v>
      </c>
      <c r="C168" s="194" t="s">
        <v>20</v>
      </c>
      <c r="D168" s="7">
        <v>0</v>
      </c>
      <c r="E168" s="196">
        <v>70</v>
      </c>
      <c r="F168" s="197">
        <f t="shared" si="25"/>
        <v>0</v>
      </c>
      <c r="H168" s="429"/>
      <c r="I168" s="351">
        <f t="shared" si="20"/>
        <v>0</v>
      </c>
      <c r="J168" s="291">
        <f t="shared" ref="J168:J174" si="26">IF(D168=0,,H168/D168)</f>
        <v>0</v>
      </c>
    </row>
    <row r="169" spans="1:26" ht="15" customHeight="1" x14ac:dyDescent="0.25">
      <c r="A169" s="193" t="s">
        <v>90</v>
      </c>
      <c r="B169" s="165" t="s">
        <v>106</v>
      </c>
      <c r="C169" s="194" t="s">
        <v>20</v>
      </c>
      <c r="D169" s="7">
        <v>0</v>
      </c>
      <c r="E169" s="196">
        <v>80</v>
      </c>
      <c r="F169" s="197">
        <f t="shared" si="25"/>
        <v>0</v>
      </c>
      <c r="H169" s="429"/>
      <c r="I169" s="351">
        <f t="shared" si="20"/>
        <v>0</v>
      </c>
      <c r="J169" s="291">
        <f t="shared" si="26"/>
        <v>0</v>
      </c>
    </row>
    <row r="170" spans="1:26" ht="15" customHeight="1" x14ac:dyDescent="0.25">
      <c r="A170" s="193" t="s">
        <v>95</v>
      </c>
      <c r="B170" s="165" t="s">
        <v>107</v>
      </c>
      <c r="C170" s="194" t="s">
        <v>20</v>
      </c>
      <c r="D170" s="7">
        <v>0</v>
      </c>
      <c r="E170" s="196">
        <v>135</v>
      </c>
      <c r="F170" s="197">
        <f t="shared" si="25"/>
        <v>0</v>
      </c>
      <c r="H170" s="429"/>
      <c r="I170" s="351">
        <f t="shared" si="20"/>
        <v>0</v>
      </c>
      <c r="J170" s="291">
        <f t="shared" si="26"/>
        <v>0</v>
      </c>
    </row>
    <row r="171" spans="1:26" ht="15" customHeight="1" x14ac:dyDescent="0.25">
      <c r="A171" s="193" t="s">
        <v>103</v>
      </c>
      <c r="B171" s="165" t="s">
        <v>108</v>
      </c>
      <c r="C171" s="194" t="s">
        <v>20</v>
      </c>
      <c r="D171" s="7">
        <v>0</v>
      </c>
      <c r="E171" s="196">
        <v>188</v>
      </c>
      <c r="F171" s="197">
        <f t="shared" si="25"/>
        <v>0</v>
      </c>
      <c r="H171" s="429"/>
      <c r="I171" s="351">
        <f t="shared" si="20"/>
        <v>0</v>
      </c>
      <c r="J171" s="291">
        <f t="shared" si="26"/>
        <v>0</v>
      </c>
    </row>
    <row r="172" spans="1:26" ht="15" customHeight="1" x14ac:dyDescent="0.25">
      <c r="A172" s="193" t="s">
        <v>113</v>
      </c>
      <c r="B172" s="165" t="s">
        <v>109</v>
      </c>
      <c r="C172" s="194" t="s">
        <v>20</v>
      </c>
      <c r="D172" s="7">
        <v>0</v>
      </c>
      <c r="E172" s="196">
        <v>200</v>
      </c>
      <c r="F172" s="197">
        <f t="shared" si="25"/>
        <v>0</v>
      </c>
      <c r="H172" s="429"/>
      <c r="I172" s="351">
        <f t="shared" si="20"/>
        <v>0</v>
      </c>
      <c r="J172" s="291">
        <f t="shared" si="26"/>
        <v>0</v>
      </c>
    </row>
    <row r="173" spans="1:26" ht="15" customHeight="1" x14ac:dyDescent="0.25">
      <c r="A173" s="193" t="s">
        <v>120</v>
      </c>
      <c r="B173" s="165" t="s">
        <v>110</v>
      </c>
      <c r="C173" s="194" t="s">
        <v>20</v>
      </c>
      <c r="D173" s="7">
        <v>0</v>
      </c>
      <c r="E173" s="196">
        <v>220</v>
      </c>
      <c r="F173" s="197">
        <f t="shared" si="25"/>
        <v>0</v>
      </c>
      <c r="H173" s="429"/>
      <c r="I173" s="351">
        <f t="shared" si="20"/>
        <v>0</v>
      </c>
      <c r="J173" s="291">
        <f t="shared" si="26"/>
        <v>0</v>
      </c>
    </row>
    <row r="174" spans="1:26" ht="15" customHeight="1" x14ac:dyDescent="0.25">
      <c r="A174" s="193" t="s">
        <v>128</v>
      </c>
      <c r="B174" s="165" t="s">
        <v>111</v>
      </c>
      <c r="C174" s="194" t="s">
        <v>20</v>
      </c>
      <c r="D174" s="7">
        <v>0</v>
      </c>
      <c r="E174" s="196">
        <v>280</v>
      </c>
      <c r="F174" s="197">
        <f t="shared" si="25"/>
        <v>0</v>
      </c>
      <c r="H174" s="429"/>
      <c r="I174" s="351">
        <f t="shared" si="20"/>
        <v>0</v>
      </c>
      <c r="J174" s="291">
        <f t="shared" si="26"/>
        <v>0</v>
      </c>
    </row>
    <row r="175" spans="1:26" s="146" customFormat="1" ht="15" customHeight="1" x14ac:dyDescent="0.25">
      <c r="A175" s="345" t="s">
        <v>353</v>
      </c>
      <c r="B175" s="346" t="s">
        <v>114</v>
      </c>
      <c r="C175" s="347" t="s">
        <v>1</v>
      </c>
      <c r="D175" s="348" t="s">
        <v>0</v>
      </c>
      <c r="E175" s="349" t="s">
        <v>2</v>
      </c>
      <c r="F175" s="350" t="s">
        <v>3</v>
      </c>
      <c r="G175" s="281"/>
      <c r="H175" s="345" t="s">
        <v>0</v>
      </c>
      <c r="I175" s="346" t="s">
        <v>574</v>
      </c>
      <c r="J175" s="347" t="s">
        <v>575</v>
      </c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</row>
    <row r="176" spans="1:26" ht="15" customHeight="1" x14ac:dyDescent="0.25">
      <c r="A176" s="193" t="s">
        <v>354</v>
      </c>
      <c r="B176" s="165" t="s">
        <v>116</v>
      </c>
      <c r="C176" s="194" t="s">
        <v>22</v>
      </c>
      <c r="D176" s="7">
        <v>0</v>
      </c>
      <c r="E176" s="196">
        <v>1200</v>
      </c>
      <c r="F176" s="197">
        <f t="shared" ref="F176:F183" si="27">D176*E176</f>
        <v>0</v>
      </c>
      <c r="H176" s="429"/>
      <c r="I176" s="351">
        <f t="shared" si="20"/>
        <v>0</v>
      </c>
      <c r="J176" s="291">
        <f>IF(D176=0,,H176/D176)</f>
        <v>0</v>
      </c>
    </row>
    <row r="177" spans="1:26" ht="15" customHeight="1" x14ac:dyDescent="0.25">
      <c r="A177" s="193" t="s">
        <v>355</v>
      </c>
      <c r="B177" s="165" t="s">
        <v>115</v>
      </c>
      <c r="C177" s="194" t="s">
        <v>22</v>
      </c>
      <c r="D177" s="7">
        <v>0</v>
      </c>
      <c r="E177" s="196">
        <v>2500</v>
      </c>
      <c r="F177" s="197">
        <f t="shared" si="27"/>
        <v>0</v>
      </c>
      <c r="H177" s="429"/>
      <c r="I177" s="351">
        <f t="shared" si="20"/>
        <v>0</v>
      </c>
      <c r="J177" s="291">
        <f t="shared" ref="J177:J183" si="28">IF(D177=0,,H177/D177)</f>
        <v>0</v>
      </c>
    </row>
    <row r="178" spans="1:26" ht="15" customHeight="1" x14ac:dyDescent="0.25">
      <c r="A178" s="193" t="s">
        <v>356</v>
      </c>
      <c r="B178" s="165" t="s">
        <v>117</v>
      </c>
      <c r="C178" s="194" t="s">
        <v>22</v>
      </c>
      <c r="D178" s="7">
        <v>0</v>
      </c>
      <c r="E178" s="196">
        <v>5500</v>
      </c>
      <c r="F178" s="197">
        <f t="shared" si="27"/>
        <v>0</v>
      </c>
      <c r="H178" s="429"/>
      <c r="I178" s="351">
        <f t="shared" si="20"/>
        <v>0</v>
      </c>
      <c r="J178" s="291">
        <f t="shared" si="28"/>
        <v>0</v>
      </c>
    </row>
    <row r="179" spans="1:26" ht="15" customHeight="1" x14ac:dyDescent="0.25">
      <c r="A179" s="193" t="s">
        <v>357</v>
      </c>
      <c r="B179" s="165" t="s">
        <v>118</v>
      </c>
      <c r="C179" s="194" t="s">
        <v>22</v>
      </c>
      <c r="D179" s="7">
        <v>0</v>
      </c>
      <c r="E179" s="196">
        <v>8000</v>
      </c>
      <c r="F179" s="197">
        <f t="shared" si="27"/>
        <v>0</v>
      </c>
      <c r="H179" s="429"/>
      <c r="I179" s="351">
        <f t="shared" si="20"/>
        <v>0</v>
      </c>
      <c r="J179" s="291">
        <f t="shared" si="28"/>
        <v>0</v>
      </c>
    </row>
    <row r="180" spans="1:26" ht="15" customHeight="1" x14ac:dyDescent="0.25">
      <c r="A180" s="193" t="s">
        <v>358</v>
      </c>
      <c r="B180" s="165" t="s">
        <v>119</v>
      </c>
      <c r="C180" s="194" t="s">
        <v>22</v>
      </c>
      <c r="D180" s="7">
        <v>0</v>
      </c>
      <c r="E180" s="196">
        <v>5500</v>
      </c>
      <c r="F180" s="197">
        <f t="shared" si="27"/>
        <v>0</v>
      </c>
      <c r="H180" s="429"/>
      <c r="I180" s="351">
        <f t="shared" si="20"/>
        <v>0</v>
      </c>
      <c r="J180" s="291">
        <f t="shared" si="28"/>
        <v>0</v>
      </c>
    </row>
    <row r="181" spans="1:26" ht="15" customHeight="1" x14ac:dyDescent="0.25">
      <c r="A181" s="193" t="s">
        <v>359</v>
      </c>
      <c r="B181" s="165" t="s">
        <v>539</v>
      </c>
      <c r="C181" s="194" t="s">
        <v>22</v>
      </c>
      <c r="D181" s="7">
        <v>0</v>
      </c>
      <c r="E181" s="196">
        <v>6000</v>
      </c>
      <c r="F181" s="197">
        <f t="shared" si="27"/>
        <v>0</v>
      </c>
      <c r="H181" s="429"/>
      <c r="I181" s="351">
        <f t="shared" si="20"/>
        <v>0</v>
      </c>
      <c r="J181" s="291">
        <f t="shared" si="28"/>
        <v>0</v>
      </c>
    </row>
    <row r="182" spans="1:26" ht="15" customHeight="1" x14ac:dyDescent="0.25">
      <c r="A182" s="193" t="s">
        <v>360</v>
      </c>
      <c r="B182" s="165" t="s">
        <v>540</v>
      </c>
      <c r="C182" s="194" t="s">
        <v>22</v>
      </c>
      <c r="D182" s="7">
        <v>0</v>
      </c>
      <c r="E182" s="196">
        <v>2500</v>
      </c>
      <c r="F182" s="197">
        <f t="shared" si="27"/>
        <v>0</v>
      </c>
      <c r="H182" s="429"/>
      <c r="I182" s="351">
        <f t="shared" si="20"/>
        <v>0</v>
      </c>
      <c r="J182" s="291">
        <f t="shared" si="28"/>
        <v>0</v>
      </c>
    </row>
    <row r="183" spans="1:26" ht="15" customHeight="1" x14ac:dyDescent="0.25">
      <c r="A183" s="193" t="s">
        <v>361</v>
      </c>
      <c r="B183" s="165" t="s">
        <v>541</v>
      </c>
      <c r="C183" s="194" t="s">
        <v>22</v>
      </c>
      <c r="D183" s="7">
        <v>0</v>
      </c>
      <c r="E183" s="196">
        <v>4000</v>
      </c>
      <c r="F183" s="197">
        <f t="shared" si="27"/>
        <v>0</v>
      </c>
      <c r="H183" s="429"/>
      <c r="I183" s="351">
        <f t="shared" si="20"/>
        <v>0</v>
      </c>
      <c r="J183" s="291">
        <f t="shared" si="28"/>
        <v>0</v>
      </c>
    </row>
    <row r="184" spans="1:26" s="146" customFormat="1" ht="15" customHeight="1" x14ac:dyDescent="0.25">
      <c r="A184" s="345" t="s">
        <v>353</v>
      </c>
      <c r="B184" s="346" t="s">
        <v>121</v>
      </c>
      <c r="C184" s="347" t="s">
        <v>1</v>
      </c>
      <c r="D184" s="348" t="s">
        <v>0</v>
      </c>
      <c r="E184" s="349" t="s">
        <v>2</v>
      </c>
      <c r="F184" s="350" t="s">
        <v>3</v>
      </c>
      <c r="G184" s="281"/>
      <c r="H184" s="345" t="s">
        <v>0</v>
      </c>
      <c r="I184" s="346" t="s">
        <v>574</v>
      </c>
      <c r="J184" s="347" t="s">
        <v>575</v>
      </c>
      <c r="K184" s="281"/>
      <c r="L184" s="281"/>
      <c r="M184" s="281"/>
      <c r="N184" s="281"/>
      <c r="O184" s="281"/>
      <c r="P184" s="281"/>
      <c r="Q184" s="281"/>
      <c r="R184" s="281"/>
      <c r="S184" s="281"/>
      <c r="T184" s="281"/>
      <c r="U184" s="281"/>
      <c r="V184" s="281"/>
      <c r="W184" s="281"/>
      <c r="X184" s="281"/>
      <c r="Y184" s="281"/>
      <c r="Z184" s="281"/>
    </row>
    <row r="185" spans="1:26" ht="15" customHeight="1" x14ac:dyDescent="0.25">
      <c r="A185" s="193" t="s">
        <v>362</v>
      </c>
      <c r="B185" s="165" t="s">
        <v>122</v>
      </c>
      <c r="C185" s="194" t="s">
        <v>22</v>
      </c>
      <c r="D185" s="7">
        <v>0</v>
      </c>
      <c r="E185" s="196">
        <v>5000</v>
      </c>
      <c r="F185" s="197">
        <f t="shared" ref="F185:F192" si="29">D185*E185</f>
        <v>0</v>
      </c>
      <c r="H185" s="429"/>
      <c r="I185" s="351">
        <f t="shared" si="20"/>
        <v>0</v>
      </c>
      <c r="J185" s="291">
        <f>IF(D185=0,,H185/D185)</f>
        <v>0</v>
      </c>
    </row>
    <row r="186" spans="1:26" ht="15" customHeight="1" x14ac:dyDescent="0.25">
      <c r="A186" s="193" t="s">
        <v>363</v>
      </c>
      <c r="B186" s="165" t="s">
        <v>123</v>
      </c>
      <c r="C186" s="194" t="s">
        <v>22</v>
      </c>
      <c r="D186" s="7">
        <v>0</v>
      </c>
      <c r="E186" s="196">
        <v>10000</v>
      </c>
      <c r="F186" s="197">
        <f t="shared" si="29"/>
        <v>0</v>
      </c>
      <c r="H186" s="429"/>
      <c r="I186" s="351">
        <f t="shared" si="20"/>
        <v>0</v>
      </c>
      <c r="J186" s="291">
        <f t="shared" ref="J186:J192" si="30">IF(D186=0,,H186/D186)</f>
        <v>0</v>
      </c>
    </row>
    <row r="187" spans="1:26" ht="15" customHeight="1" x14ac:dyDescent="0.25">
      <c r="A187" s="193" t="s">
        <v>364</v>
      </c>
      <c r="B187" s="165" t="s">
        <v>124</v>
      </c>
      <c r="C187" s="194" t="s">
        <v>22</v>
      </c>
      <c r="D187" s="7">
        <v>0</v>
      </c>
      <c r="E187" s="196">
        <v>8400</v>
      </c>
      <c r="F187" s="197">
        <f t="shared" si="29"/>
        <v>0</v>
      </c>
      <c r="H187" s="429"/>
      <c r="I187" s="351">
        <f t="shared" si="20"/>
        <v>0</v>
      </c>
      <c r="J187" s="291">
        <f t="shared" si="30"/>
        <v>0</v>
      </c>
    </row>
    <row r="188" spans="1:26" ht="15" customHeight="1" x14ac:dyDescent="0.25">
      <c r="A188" s="193" t="s">
        <v>365</v>
      </c>
      <c r="B188" s="165" t="s">
        <v>125</v>
      </c>
      <c r="C188" s="194" t="s">
        <v>22</v>
      </c>
      <c r="D188" s="7">
        <v>0</v>
      </c>
      <c r="E188" s="196">
        <v>15750</v>
      </c>
      <c r="F188" s="197">
        <f t="shared" si="29"/>
        <v>0</v>
      </c>
      <c r="H188" s="429"/>
      <c r="I188" s="351">
        <f t="shared" si="20"/>
        <v>0</v>
      </c>
      <c r="J188" s="291">
        <f t="shared" si="30"/>
        <v>0</v>
      </c>
    </row>
    <row r="189" spans="1:26" ht="15" customHeight="1" x14ac:dyDescent="0.25">
      <c r="A189" s="193" t="s">
        <v>366</v>
      </c>
      <c r="B189" s="165" t="s">
        <v>542</v>
      </c>
      <c r="C189" s="194" t="s">
        <v>22</v>
      </c>
      <c r="D189" s="7">
        <v>0</v>
      </c>
      <c r="E189" s="196">
        <v>1700</v>
      </c>
      <c r="F189" s="197">
        <f t="shared" si="29"/>
        <v>0</v>
      </c>
      <c r="H189" s="429"/>
      <c r="I189" s="351">
        <f t="shared" si="20"/>
        <v>0</v>
      </c>
      <c r="J189" s="291">
        <f t="shared" si="30"/>
        <v>0</v>
      </c>
    </row>
    <row r="190" spans="1:26" ht="15" customHeight="1" x14ac:dyDescent="0.25">
      <c r="A190" s="193" t="s">
        <v>367</v>
      </c>
      <c r="B190" s="165" t="s">
        <v>543</v>
      </c>
      <c r="C190" s="194" t="s">
        <v>22</v>
      </c>
      <c r="D190" s="7">
        <v>0</v>
      </c>
      <c r="E190" s="196">
        <v>3000</v>
      </c>
      <c r="F190" s="197">
        <f t="shared" si="29"/>
        <v>0</v>
      </c>
      <c r="H190" s="429"/>
      <c r="I190" s="351">
        <f t="shared" si="20"/>
        <v>0</v>
      </c>
      <c r="J190" s="291">
        <f t="shared" si="30"/>
        <v>0</v>
      </c>
    </row>
    <row r="191" spans="1:26" ht="15" customHeight="1" x14ac:dyDescent="0.25">
      <c r="A191" s="193" t="s">
        <v>368</v>
      </c>
      <c r="B191" s="165" t="s">
        <v>127</v>
      </c>
      <c r="C191" s="194" t="s">
        <v>98</v>
      </c>
      <c r="D191" s="7">
        <v>0</v>
      </c>
      <c r="E191" s="196">
        <v>40000</v>
      </c>
      <c r="F191" s="197">
        <f t="shared" si="29"/>
        <v>0</v>
      </c>
      <c r="H191" s="429"/>
      <c r="I191" s="351">
        <f t="shared" si="20"/>
        <v>0</v>
      </c>
      <c r="J191" s="291">
        <f t="shared" si="30"/>
        <v>0</v>
      </c>
    </row>
    <row r="192" spans="1:26" ht="15" customHeight="1" x14ac:dyDescent="0.25">
      <c r="A192" s="193" t="s">
        <v>369</v>
      </c>
      <c r="B192" s="165" t="s">
        <v>126</v>
      </c>
      <c r="C192" s="194" t="s">
        <v>22</v>
      </c>
      <c r="D192" s="7">
        <v>0</v>
      </c>
      <c r="E192" s="196">
        <v>2000</v>
      </c>
      <c r="F192" s="197">
        <f t="shared" si="29"/>
        <v>0</v>
      </c>
      <c r="H192" s="429"/>
      <c r="I192" s="351">
        <f t="shared" si="20"/>
        <v>0</v>
      </c>
      <c r="J192" s="291">
        <f t="shared" si="30"/>
        <v>0</v>
      </c>
    </row>
    <row r="193" spans="1:26" s="146" customFormat="1" ht="15" customHeight="1" x14ac:dyDescent="0.25">
      <c r="A193" s="345" t="s">
        <v>353</v>
      </c>
      <c r="B193" s="346" t="s">
        <v>129</v>
      </c>
      <c r="C193" s="347" t="s">
        <v>1</v>
      </c>
      <c r="D193" s="348" t="s">
        <v>0</v>
      </c>
      <c r="E193" s="349" t="s">
        <v>2</v>
      </c>
      <c r="F193" s="352" t="s">
        <v>3</v>
      </c>
      <c r="G193" s="281"/>
      <c r="H193" s="345" t="s">
        <v>0</v>
      </c>
      <c r="I193" s="346" t="s">
        <v>574</v>
      </c>
      <c r="J193" s="347" t="s">
        <v>575</v>
      </c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</row>
    <row r="194" spans="1:26" ht="15" customHeight="1" x14ac:dyDescent="0.25">
      <c r="A194" s="193" t="s">
        <v>370</v>
      </c>
      <c r="B194" s="165" t="s">
        <v>130</v>
      </c>
      <c r="C194" s="194" t="s">
        <v>20</v>
      </c>
      <c r="D194" s="7">
        <v>0</v>
      </c>
      <c r="E194" s="196">
        <v>160</v>
      </c>
      <c r="F194" s="197">
        <f t="shared" ref="F194:F201" si="31">D194*E194</f>
        <v>0</v>
      </c>
      <c r="H194" s="429"/>
      <c r="I194" s="351">
        <f t="shared" si="20"/>
        <v>0</v>
      </c>
      <c r="J194" s="291">
        <f>IF(D194=0,,H194/D194)</f>
        <v>0</v>
      </c>
    </row>
    <row r="195" spans="1:26" ht="15" customHeight="1" x14ac:dyDescent="0.25">
      <c r="A195" s="193" t="s">
        <v>371</v>
      </c>
      <c r="B195" s="165" t="s">
        <v>131</v>
      </c>
      <c r="C195" s="194" t="s">
        <v>20</v>
      </c>
      <c r="D195" s="7">
        <v>0</v>
      </c>
      <c r="E195" s="196">
        <v>200</v>
      </c>
      <c r="F195" s="197">
        <f t="shared" si="31"/>
        <v>0</v>
      </c>
      <c r="H195" s="429"/>
      <c r="I195" s="351">
        <f t="shared" si="20"/>
        <v>0</v>
      </c>
      <c r="J195" s="291">
        <f t="shared" ref="J195:J201" si="32">IF(D195=0,,H195/D195)</f>
        <v>0</v>
      </c>
    </row>
    <row r="196" spans="1:26" ht="15" customHeight="1" x14ac:dyDescent="0.25">
      <c r="A196" s="193" t="s">
        <v>372</v>
      </c>
      <c r="B196" s="165" t="s">
        <v>132</v>
      </c>
      <c r="C196" s="194" t="s">
        <v>20</v>
      </c>
      <c r="D196" s="7">
        <v>0</v>
      </c>
      <c r="E196" s="196">
        <v>290</v>
      </c>
      <c r="F196" s="197">
        <f t="shared" si="31"/>
        <v>0</v>
      </c>
      <c r="H196" s="429"/>
      <c r="I196" s="351">
        <f t="shared" si="20"/>
        <v>0</v>
      </c>
      <c r="J196" s="291">
        <f t="shared" si="32"/>
        <v>0</v>
      </c>
    </row>
    <row r="197" spans="1:26" ht="15" customHeight="1" x14ac:dyDescent="0.25">
      <c r="A197" s="193" t="s">
        <v>373</v>
      </c>
      <c r="B197" s="165" t="s">
        <v>133</v>
      </c>
      <c r="C197" s="194" t="s">
        <v>12</v>
      </c>
      <c r="D197" s="7">
        <v>0</v>
      </c>
      <c r="E197" s="196">
        <v>75</v>
      </c>
      <c r="F197" s="197">
        <f t="shared" si="31"/>
        <v>0</v>
      </c>
      <c r="H197" s="429"/>
      <c r="I197" s="351">
        <f t="shared" si="20"/>
        <v>0</v>
      </c>
      <c r="J197" s="291">
        <f t="shared" si="32"/>
        <v>0</v>
      </c>
    </row>
    <row r="198" spans="1:26" ht="15" customHeight="1" x14ac:dyDescent="0.25">
      <c r="A198" s="193" t="s">
        <v>374</v>
      </c>
      <c r="B198" s="165" t="s">
        <v>134</v>
      </c>
      <c r="C198" s="194" t="s">
        <v>20</v>
      </c>
      <c r="D198" s="7">
        <v>0</v>
      </c>
      <c r="E198" s="196">
        <v>1000</v>
      </c>
      <c r="F198" s="197">
        <f t="shared" si="31"/>
        <v>0</v>
      </c>
      <c r="H198" s="429"/>
      <c r="I198" s="351">
        <f t="shared" si="20"/>
        <v>0</v>
      </c>
      <c r="J198" s="291">
        <f t="shared" si="32"/>
        <v>0</v>
      </c>
    </row>
    <row r="199" spans="1:26" ht="15" customHeight="1" x14ac:dyDescent="0.25">
      <c r="A199" s="193" t="s">
        <v>375</v>
      </c>
      <c r="B199" s="165" t="s">
        <v>135</v>
      </c>
      <c r="C199" s="194" t="s">
        <v>20</v>
      </c>
      <c r="D199" s="7">
        <v>0</v>
      </c>
      <c r="E199" s="196">
        <v>1500</v>
      </c>
      <c r="F199" s="197">
        <f t="shared" si="31"/>
        <v>0</v>
      </c>
      <c r="H199" s="429"/>
      <c r="I199" s="351">
        <f t="shared" si="20"/>
        <v>0</v>
      </c>
      <c r="J199" s="291">
        <f t="shared" si="32"/>
        <v>0</v>
      </c>
    </row>
    <row r="200" spans="1:26" ht="15" customHeight="1" x14ac:dyDescent="0.25">
      <c r="A200" s="193" t="s">
        <v>376</v>
      </c>
      <c r="B200" s="165" t="s">
        <v>136</v>
      </c>
      <c r="C200" s="194" t="s">
        <v>20</v>
      </c>
      <c r="D200" s="7">
        <v>0</v>
      </c>
      <c r="E200" s="196">
        <v>2200</v>
      </c>
      <c r="F200" s="197">
        <f t="shared" si="31"/>
        <v>0</v>
      </c>
      <c r="H200" s="429"/>
      <c r="I200" s="351">
        <f t="shared" si="20"/>
        <v>0</v>
      </c>
      <c r="J200" s="291">
        <f t="shared" si="32"/>
        <v>0</v>
      </c>
    </row>
    <row r="201" spans="1:26" ht="15" customHeight="1" x14ac:dyDescent="0.25">
      <c r="A201" s="193" t="s">
        <v>377</v>
      </c>
      <c r="B201" s="165" t="s">
        <v>544</v>
      </c>
      <c r="C201" s="194" t="s">
        <v>22</v>
      </c>
      <c r="D201" s="7">
        <v>0</v>
      </c>
      <c r="E201" s="196">
        <v>7500</v>
      </c>
      <c r="F201" s="197">
        <f t="shared" si="31"/>
        <v>0</v>
      </c>
      <c r="H201" s="429"/>
      <c r="I201" s="351">
        <f t="shared" si="20"/>
        <v>0</v>
      </c>
      <c r="J201" s="291">
        <f t="shared" si="32"/>
        <v>0</v>
      </c>
    </row>
    <row r="202" spans="1:26" ht="15" customHeight="1" x14ac:dyDescent="0.25">
      <c r="A202" s="345"/>
      <c r="B202" s="346"/>
      <c r="C202" s="347"/>
      <c r="D202" s="348"/>
      <c r="E202" s="349" t="s">
        <v>378</v>
      </c>
      <c r="F202" s="352">
        <f>SUM(F167:F201)</f>
        <v>0</v>
      </c>
      <c r="H202" s="353" t="s">
        <v>378</v>
      </c>
      <c r="I202" s="354">
        <f>SUM(I167:I201)</f>
        <v>0</v>
      </c>
      <c r="J202" s="355">
        <f>IFERROR(+I202/F202,0)</f>
        <v>0</v>
      </c>
    </row>
    <row r="203" spans="1:26" ht="6.95" customHeight="1" x14ac:dyDescent="0.25">
      <c r="A203" s="299"/>
      <c r="B203" s="161"/>
      <c r="C203" s="300"/>
      <c r="D203" s="210"/>
      <c r="E203" s="301"/>
      <c r="F203" s="212"/>
      <c r="H203" s="299"/>
      <c r="I203" s="161"/>
      <c r="J203" s="300"/>
    </row>
    <row r="204" spans="1:26" s="146" customFormat="1" ht="15" customHeight="1" x14ac:dyDescent="0.25">
      <c r="A204" s="356" t="s">
        <v>214</v>
      </c>
      <c r="B204" s="357" t="s">
        <v>381</v>
      </c>
      <c r="C204" s="358" t="s">
        <v>1</v>
      </c>
      <c r="D204" s="359" t="s">
        <v>0</v>
      </c>
      <c r="E204" s="360" t="s">
        <v>2</v>
      </c>
      <c r="F204" s="361" t="s">
        <v>3</v>
      </c>
      <c r="G204" s="281"/>
      <c r="H204" s="356" t="s">
        <v>0</v>
      </c>
      <c r="I204" s="357" t="s">
        <v>574</v>
      </c>
      <c r="J204" s="358" t="s">
        <v>575</v>
      </c>
      <c r="K204" s="281"/>
      <c r="L204" s="281"/>
      <c r="M204" s="281"/>
      <c r="N204" s="281"/>
      <c r="O204" s="281"/>
      <c r="P204" s="281"/>
      <c r="Q204" s="281"/>
      <c r="R204" s="281"/>
      <c r="S204" s="281"/>
      <c r="T204" s="281"/>
      <c r="U204" s="281"/>
      <c r="V204" s="281"/>
      <c r="W204" s="281"/>
      <c r="X204" s="281"/>
      <c r="Y204" s="281"/>
      <c r="Z204" s="281"/>
    </row>
    <row r="205" spans="1:26" ht="15" customHeight="1" x14ac:dyDescent="0.25">
      <c r="A205" s="193" t="s">
        <v>379</v>
      </c>
      <c r="B205" s="165" t="s">
        <v>393</v>
      </c>
      <c r="C205" s="194" t="s">
        <v>22</v>
      </c>
      <c r="D205" s="7">
        <v>0</v>
      </c>
      <c r="E205" s="196">
        <v>650</v>
      </c>
      <c r="F205" s="197">
        <f t="shared" ref="F205:F210" si="33">D205*E205</f>
        <v>0</v>
      </c>
      <c r="H205" s="429"/>
      <c r="I205" s="351">
        <f t="shared" si="20"/>
        <v>0</v>
      </c>
      <c r="J205" s="291">
        <f>IF(D205=0,,H205/D205)</f>
        <v>0</v>
      </c>
    </row>
    <row r="206" spans="1:26" ht="15" customHeight="1" x14ac:dyDescent="0.25">
      <c r="A206" s="193" t="s">
        <v>380</v>
      </c>
      <c r="B206" s="165" t="s">
        <v>394</v>
      </c>
      <c r="C206" s="194" t="s">
        <v>22</v>
      </c>
      <c r="D206" s="7">
        <v>0</v>
      </c>
      <c r="E206" s="196">
        <v>1500</v>
      </c>
      <c r="F206" s="197">
        <f t="shared" si="33"/>
        <v>0</v>
      </c>
      <c r="H206" s="429"/>
      <c r="I206" s="351">
        <f t="shared" si="20"/>
        <v>0</v>
      </c>
      <c r="J206" s="291">
        <f t="shared" ref="J206:J212" si="34">IF(D206=0,,H206/D206)</f>
        <v>0</v>
      </c>
    </row>
    <row r="207" spans="1:26" ht="15" customHeight="1" x14ac:dyDescent="0.25">
      <c r="A207" s="193" t="s">
        <v>395</v>
      </c>
      <c r="B207" s="165" t="s">
        <v>397</v>
      </c>
      <c r="C207" s="194" t="s">
        <v>22</v>
      </c>
      <c r="D207" s="7">
        <v>0</v>
      </c>
      <c r="E207" s="196">
        <v>300</v>
      </c>
      <c r="F207" s="197">
        <f t="shared" si="33"/>
        <v>0</v>
      </c>
      <c r="H207" s="429"/>
      <c r="I207" s="351">
        <f t="shared" si="20"/>
        <v>0</v>
      </c>
      <c r="J207" s="291">
        <f t="shared" si="34"/>
        <v>0</v>
      </c>
    </row>
    <row r="208" spans="1:26" ht="15" customHeight="1" x14ac:dyDescent="0.25">
      <c r="A208" s="193" t="s">
        <v>396</v>
      </c>
      <c r="B208" s="165" t="s">
        <v>398</v>
      </c>
      <c r="C208" s="194" t="s">
        <v>22</v>
      </c>
      <c r="D208" s="7">
        <v>0</v>
      </c>
      <c r="E208" s="196">
        <v>500</v>
      </c>
      <c r="F208" s="197">
        <f t="shared" si="33"/>
        <v>0</v>
      </c>
      <c r="H208" s="429"/>
      <c r="I208" s="351">
        <f t="shared" ref="I208:I235" si="35">E208*H208</f>
        <v>0</v>
      </c>
      <c r="J208" s="291">
        <f t="shared" si="34"/>
        <v>0</v>
      </c>
    </row>
    <row r="209" spans="1:26" ht="15" customHeight="1" x14ac:dyDescent="0.25">
      <c r="A209" s="193" t="s">
        <v>399</v>
      </c>
      <c r="B209" s="165" t="s">
        <v>401</v>
      </c>
      <c r="C209" s="194" t="s">
        <v>22</v>
      </c>
      <c r="D209" s="7">
        <v>0</v>
      </c>
      <c r="E209" s="196">
        <v>65</v>
      </c>
      <c r="F209" s="197">
        <f t="shared" si="33"/>
        <v>0</v>
      </c>
      <c r="H209" s="429"/>
      <c r="I209" s="351">
        <f t="shared" si="35"/>
        <v>0</v>
      </c>
      <c r="J209" s="291">
        <f t="shared" si="34"/>
        <v>0</v>
      </c>
    </row>
    <row r="210" spans="1:26" ht="15" customHeight="1" x14ac:dyDescent="0.25">
      <c r="A210" s="193" t="s">
        <v>400</v>
      </c>
      <c r="B210" s="165" t="s">
        <v>402</v>
      </c>
      <c r="C210" s="194" t="s">
        <v>22</v>
      </c>
      <c r="D210" s="7">
        <v>0</v>
      </c>
      <c r="E210" s="196">
        <v>85</v>
      </c>
      <c r="F210" s="197">
        <f t="shared" si="33"/>
        <v>0</v>
      </c>
      <c r="H210" s="429"/>
      <c r="I210" s="351">
        <f t="shared" si="35"/>
        <v>0</v>
      </c>
      <c r="J210" s="291">
        <f t="shared" si="34"/>
        <v>0</v>
      </c>
    </row>
    <row r="211" spans="1:26" ht="15" customHeight="1" x14ac:dyDescent="0.25">
      <c r="A211" s="193" t="s">
        <v>458</v>
      </c>
      <c r="B211" s="20" t="s">
        <v>470</v>
      </c>
      <c r="C211" s="194" t="s">
        <v>96</v>
      </c>
      <c r="D211" s="7">
        <v>0</v>
      </c>
      <c r="E211" s="8">
        <v>0</v>
      </c>
      <c r="F211" s="197">
        <f t="shared" ref="F211:F212" si="36">D211*E211</f>
        <v>0</v>
      </c>
      <c r="H211" s="429"/>
      <c r="I211" s="362">
        <f t="shared" si="35"/>
        <v>0</v>
      </c>
      <c r="J211" s="291">
        <f t="shared" si="34"/>
        <v>0</v>
      </c>
    </row>
    <row r="212" spans="1:26" ht="15" customHeight="1" x14ac:dyDescent="0.25">
      <c r="A212" s="193" t="s">
        <v>459</v>
      </c>
      <c r="B212" s="20" t="s">
        <v>470</v>
      </c>
      <c r="C212" s="194" t="s">
        <v>96</v>
      </c>
      <c r="D212" s="7">
        <v>0</v>
      </c>
      <c r="E212" s="8">
        <v>0</v>
      </c>
      <c r="F212" s="197">
        <f t="shared" si="36"/>
        <v>0</v>
      </c>
      <c r="H212" s="429"/>
      <c r="I212" s="362">
        <f t="shared" si="35"/>
        <v>0</v>
      </c>
      <c r="J212" s="291">
        <f t="shared" si="34"/>
        <v>0</v>
      </c>
    </row>
    <row r="213" spans="1:26" ht="27.75" customHeight="1" x14ac:dyDescent="0.25">
      <c r="A213" s="363"/>
      <c r="B213" s="357"/>
      <c r="C213" s="357"/>
      <c r="D213" s="357"/>
      <c r="E213" s="364" t="s">
        <v>382</v>
      </c>
      <c r="F213" s="365">
        <f>SUM(F205:F212)</f>
        <v>0</v>
      </c>
      <c r="H213" s="366" t="s">
        <v>382</v>
      </c>
      <c r="I213" s="367">
        <f>SUM(I205:I212)</f>
        <v>0</v>
      </c>
      <c r="J213" s="368">
        <f>IFERROR(+I213/F213,0)</f>
        <v>0</v>
      </c>
    </row>
    <row r="214" spans="1:26" ht="6.95" customHeight="1" x14ac:dyDescent="0.25">
      <c r="A214" s="299"/>
      <c r="B214" s="161"/>
      <c r="C214" s="300"/>
      <c r="D214" s="210"/>
      <c r="E214" s="301"/>
      <c r="F214" s="212"/>
      <c r="H214" s="299"/>
      <c r="I214" s="161"/>
      <c r="J214" s="300"/>
    </row>
    <row r="215" spans="1:26" s="146" customFormat="1" ht="15" customHeight="1" x14ac:dyDescent="0.25">
      <c r="A215" s="369" t="s">
        <v>383</v>
      </c>
      <c r="B215" s="370" t="s">
        <v>545</v>
      </c>
      <c r="C215" s="371" t="s">
        <v>1</v>
      </c>
      <c r="D215" s="372" t="s">
        <v>0</v>
      </c>
      <c r="E215" s="373" t="s">
        <v>2</v>
      </c>
      <c r="F215" s="374" t="s">
        <v>3</v>
      </c>
      <c r="G215" s="281"/>
      <c r="H215" s="369" t="s">
        <v>0</v>
      </c>
      <c r="I215" s="370" t="s">
        <v>574</v>
      </c>
      <c r="J215" s="371" t="s">
        <v>575</v>
      </c>
      <c r="K215" s="281"/>
      <c r="L215" s="281"/>
      <c r="M215" s="281"/>
      <c r="N215" s="281"/>
      <c r="O215" s="281"/>
      <c r="P215" s="281"/>
      <c r="Q215" s="281"/>
      <c r="R215" s="281"/>
      <c r="S215" s="281"/>
      <c r="T215" s="281"/>
      <c r="U215" s="281"/>
      <c r="V215" s="281"/>
      <c r="W215" s="281"/>
      <c r="X215" s="281"/>
      <c r="Y215" s="281"/>
      <c r="Z215" s="281"/>
    </row>
    <row r="216" spans="1:26" ht="15" customHeight="1" x14ac:dyDescent="0.25">
      <c r="A216" s="193" t="s">
        <v>384</v>
      </c>
      <c r="B216" s="165" t="s">
        <v>407</v>
      </c>
      <c r="C216" s="194" t="s">
        <v>22</v>
      </c>
      <c r="D216" s="7">
        <v>0</v>
      </c>
      <c r="E216" s="196">
        <v>5500</v>
      </c>
      <c r="F216" s="197">
        <f t="shared" ref="F216:F224" si="37">D216*E216</f>
        <v>0</v>
      </c>
      <c r="H216" s="429"/>
      <c r="I216" s="351">
        <f t="shared" si="35"/>
        <v>0</v>
      </c>
      <c r="J216" s="291">
        <f>IF(D216=0,,H216/D216)</f>
        <v>0</v>
      </c>
    </row>
    <row r="217" spans="1:26" ht="15" customHeight="1" x14ac:dyDescent="0.25">
      <c r="A217" s="193" t="s">
        <v>385</v>
      </c>
      <c r="B217" s="165" t="s">
        <v>408</v>
      </c>
      <c r="C217" s="194" t="s">
        <v>22</v>
      </c>
      <c r="D217" s="7">
        <v>0</v>
      </c>
      <c r="E217" s="196">
        <v>700</v>
      </c>
      <c r="F217" s="197">
        <f t="shared" si="37"/>
        <v>0</v>
      </c>
      <c r="H217" s="429"/>
      <c r="I217" s="351">
        <f t="shared" si="35"/>
        <v>0</v>
      </c>
      <c r="J217" s="291">
        <f t="shared" ref="J217:J227" si="38">IF(D217=0,,H217/D217)</f>
        <v>0</v>
      </c>
    </row>
    <row r="218" spans="1:26" ht="15" customHeight="1" x14ac:dyDescent="0.25">
      <c r="A218" s="193" t="s">
        <v>409</v>
      </c>
      <c r="B218" s="165" t="s">
        <v>546</v>
      </c>
      <c r="C218" s="194" t="s">
        <v>22</v>
      </c>
      <c r="D218" s="7">
        <v>0</v>
      </c>
      <c r="E218" s="196">
        <v>70</v>
      </c>
      <c r="F218" s="197">
        <f t="shared" si="37"/>
        <v>0</v>
      </c>
      <c r="H218" s="429"/>
      <c r="I218" s="351">
        <f t="shared" si="35"/>
        <v>0</v>
      </c>
      <c r="J218" s="291">
        <f t="shared" si="38"/>
        <v>0</v>
      </c>
    </row>
    <row r="219" spans="1:26" ht="15" customHeight="1" x14ac:dyDescent="0.25">
      <c r="A219" s="193" t="s">
        <v>410</v>
      </c>
      <c r="B219" s="165" t="s">
        <v>411</v>
      </c>
      <c r="C219" s="194" t="s">
        <v>22</v>
      </c>
      <c r="D219" s="7">
        <v>0</v>
      </c>
      <c r="E219" s="196">
        <v>7000</v>
      </c>
      <c r="F219" s="197">
        <f t="shared" si="37"/>
        <v>0</v>
      </c>
      <c r="H219" s="429"/>
      <c r="I219" s="351">
        <f t="shared" si="35"/>
        <v>0</v>
      </c>
      <c r="J219" s="291">
        <f t="shared" si="38"/>
        <v>0</v>
      </c>
    </row>
    <row r="220" spans="1:26" ht="15" customHeight="1" x14ac:dyDescent="0.25">
      <c r="A220" s="193" t="s">
        <v>412</v>
      </c>
      <c r="B220" s="165" t="s">
        <v>413</v>
      </c>
      <c r="C220" s="194" t="s">
        <v>22</v>
      </c>
      <c r="D220" s="7">
        <v>0</v>
      </c>
      <c r="E220" s="196">
        <v>16000</v>
      </c>
      <c r="F220" s="197">
        <f t="shared" si="37"/>
        <v>0</v>
      </c>
      <c r="H220" s="429"/>
      <c r="I220" s="351">
        <f t="shared" si="35"/>
        <v>0</v>
      </c>
      <c r="J220" s="291">
        <f t="shared" si="38"/>
        <v>0</v>
      </c>
    </row>
    <row r="221" spans="1:26" ht="15" customHeight="1" x14ac:dyDescent="0.25">
      <c r="A221" s="193" t="s">
        <v>414</v>
      </c>
      <c r="B221" s="165" t="s">
        <v>418</v>
      </c>
      <c r="C221" s="194" t="s">
        <v>20</v>
      </c>
      <c r="D221" s="7">
        <v>0</v>
      </c>
      <c r="E221" s="196">
        <v>335</v>
      </c>
      <c r="F221" s="197">
        <f t="shared" si="37"/>
        <v>0</v>
      </c>
      <c r="H221" s="429"/>
      <c r="I221" s="351">
        <f t="shared" si="35"/>
        <v>0</v>
      </c>
      <c r="J221" s="291">
        <f t="shared" si="38"/>
        <v>0</v>
      </c>
    </row>
    <row r="222" spans="1:26" ht="15" customHeight="1" x14ac:dyDescent="0.25">
      <c r="A222" s="193" t="s">
        <v>415</v>
      </c>
      <c r="B222" s="165" t="s">
        <v>419</v>
      </c>
      <c r="C222" s="194" t="s">
        <v>20</v>
      </c>
      <c r="D222" s="7">
        <v>0</v>
      </c>
      <c r="E222" s="196">
        <v>565</v>
      </c>
      <c r="F222" s="197">
        <f t="shared" si="37"/>
        <v>0</v>
      </c>
      <c r="H222" s="429"/>
      <c r="I222" s="351">
        <f t="shared" si="35"/>
        <v>0</v>
      </c>
      <c r="J222" s="291">
        <f t="shared" si="38"/>
        <v>0</v>
      </c>
    </row>
    <row r="223" spans="1:26" ht="15" customHeight="1" x14ac:dyDescent="0.25">
      <c r="A223" s="193" t="s">
        <v>416</v>
      </c>
      <c r="B223" s="165" t="s">
        <v>420</v>
      </c>
      <c r="C223" s="194" t="s">
        <v>20</v>
      </c>
      <c r="D223" s="7">
        <v>0</v>
      </c>
      <c r="E223" s="196">
        <v>1000</v>
      </c>
      <c r="F223" s="197">
        <f t="shared" si="37"/>
        <v>0</v>
      </c>
      <c r="H223" s="429"/>
      <c r="I223" s="351">
        <f t="shared" si="35"/>
        <v>0</v>
      </c>
      <c r="J223" s="291">
        <f t="shared" si="38"/>
        <v>0</v>
      </c>
    </row>
    <row r="224" spans="1:26" ht="15" customHeight="1" x14ac:dyDescent="0.25">
      <c r="A224" s="193" t="s">
        <v>417</v>
      </c>
      <c r="B224" s="165" t="s">
        <v>421</v>
      </c>
      <c r="C224" s="194" t="s">
        <v>20</v>
      </c>
      <c r="D224" s="7">
        <v>0</v>
      </c>
      <c r="E224" s="196">
        <v>50</v>
      </c>
      <c r="F224" s="197">
        <f t="shared" si="37"/>
        <v>0</v>
      </c>
      <c r="H224" s="429"/>
      <c r="I224" s="351">
        <f t="shared" si="35"/>
        <v>0</v>
      </c>
      <c r="J224" s="291">
        <f t="shared" si="38"/>
        <v>0</v>
      </c>
    </row>
    <row r="225" spans="1:26" ht="15" customHeight="1" x14ac:dyDescent="0.25">
      <c r="A225" s="193" t="s">
        <v>460</v>
      </c>
      <c r="B225" s="20" t="s">
        <v>470</v>
      </c>
      <c r="C225" s="194" t="s">
        <v>96</v>
      </c>
      <c r="D225" s="7">
        <v>0</v>
      </c>
      <c r="E225" s="8">
        <v>0</v>
      </c>
      <c r="F225" s="197">
        <f t="shared" ref="F225:F227" si="39">D225*E225</f>
        <v>0</v>
      </c>
      <c r="H225" s="429"/>
      <c r="I225" s="362">
        <f t="shared" si="35"/>
        <v>0</v>
      </c>
      <c r="J225" s="291">
        <f t="shared" si="38"/>
        <v>0</v>
      </c>
    </row>
    <row r="226" spans="1:26" ht="15" customHeight="1" x14ac:dyDescent="0.25">
      <c r="A226" s="193" t="s">
        <v>461</v>
      </c>
      <c r="B226" s="20" t="s">
        <v>470</v>
      </c>
      <c r="C226" s="194" t="s">
        <v>96</v>
      </c>
      <c r="D226" s="7">
        <v>0</v>
      </c>
      <c r="E226" s="8">
        <v>0</v>
      </c>
      <c r="F226" s="197">
        <f t="shared" si="39"/>
        <v>0</v>
      </c>
      <c r="H226" s="429"/>
      <c r="I226" s="362">
        <f t="shared" si="35"/>
        <v>0</v>
      </c>
      <c r="J226" s="291">
        <f t="shared" si="38"/>
        <v>0</v>
      </c>
    </row>
    <row r="227" spans="1:26" ht="15" customHeight="1" x14ac:dyDescent="0.25">
      <c r="A227" s="193" t="s">
        <v>462</v>
      </c>
      <c r="B227" s="20" t="s">
        <v>470</v>
      </c>
      <c r="C227" s="194" t="s">
        <v>96</v>
      </c>
      <c r="D227" s="7">
        <v>0</v>
      </c>
      <c r="E227" s="8">
        <v>0</v>
      </c>
      <c r="F227" s="197">
        <f t="shared" si="39"/>
        <v>0</v>
      </c>
      <c r="H227" s="429"/>
      <c r="I227" s="362">
        <f t="shared" si="35"/>
        <v>0</v>
      </c>
      <c r="J227" s="291">
        <f t="shared" si="38"/>
        <v>0</v>
      </c>
    </row>
    <row r="228" spans="1:26" ht="29.25" customHeight="1" x14ac:dyDescent="0.25">
      <c r="A228" s="375"/>
      <c r="B228" s="370"/>
      <c r="C228" s="370"/>
      <c r="D228" s="370"/>
      <c r="E228" s="376" t="s">
        <v>547</v>
      </c>
      <c r="F228" s="377">
        <f>SUM(F216:F227)</f>
        <v>0</v>
      </c>
      <c r="H228" s="378" t="s">
        <v>547</v>
      </c>
      <c r="I228" s="379">
        <f>SUM(I216:I227)</f>
        <v>0</v>
      </c>
      <c r="J228" s="380">
        <f>IFERROR(+I228/F228,0)</f>
        <v>0</v>
      </c>
    </row>
    <row r="229" spans="1:26" ht="6.95" customHeight="1" x14ac:dyDescent="0.25">
      <c r="A229" s="299"/>
      <c r="B229" s="161"/>
      <c r="C229" s="300"/>
      <c r="D229" s="210"/>
      <c r="E229" s="301"/>
      <c r="F229" s="212"/>
      <c r="H229" s="299"/>
      <c r="I229" s="161"/>
      <c r="J229" s="300"/>
    </row>
    <row r="230" spans="1:26" s="146" customFormat="1" ht="15" customHeight="1" x14ac:dyDescent="0.25">
      <c r="A230" s="381" t="s">
        <v>386</v>
      </c>
      <c r="B230" s="382" t="s">
        <v>387</v>
      </c>
      <c r="C230" s="383" t="s">
        <v>1</v>
      </c>
      <c r="D230" s="384" t="s">
        <v>0</v>
      </c>
      <c r="E230" s="385" t="s">
        <v>2</v>
      </c>
      <c r="F230" s="386" t="s">
        <v>3</v>
      </c>
      <c r="G230" s="281"/>
      <c r="H230" s="381" t="s">
        <v>0</v>
      </c>
      <c r="I230" s="382" t="s">
        <v>574</v>
      </c>
      <c r="J230" s="383" t="s">
        <v>575</v>
      </c>
      <c r="K230" s="281"/>
      <c r="L230" s="281"/>
      <c r="M230" s="281"/>
      <c r="N230" s="281"/>
      <c r="O230" s="281"/>
      <c r="P230" s="281"/>
      <c r="Q230" s="281"/>
      <c r="R230" s="281"/>
      <c r="S230" s="281"/>
      <c r="T230" s="281"/>
      <c r="U230" s="281"/>
      <c r="V230" s="281"/>
      <c r="W230" s="281"/>
      <c r="X230" s="281"/>
      <c r="Y230" s="281"/>
      <c r="Z230" s="281"/>
    </row>
    <row r="231" spans="1:26" ht="15" customHeight="1" x14ac:dyDescent="0.25">
      <c r="A231" s="193" t="s">
        <v>388</v>
      </c>
      <c r="B231" s="165" t="s">
        <v>422</v>
      </c>
      <c r="C231" s="194" t="s">
        <v>5</v>
      </c>
      <c r="D231" s="7"/>
      <c r="E231" s="196">
        <v>10000</v>
      </c>
      <c r="F231" s="197">
        <f>D231*E231</f>
        <v>0</v>
      </c>
      <c r="H231" s="429"/>
      <c r="I231" s="351">
        <f t="shared" si="35"/>
        <v>0</v>
      </c>
      <c r="J231" s="291">
        <f>IF(D231=0,,H231/D231)</f>
        <v>0</v>
      </c>
    </row>
    <row r="232" spans="1:26" ht="15" customHeight="1" x14ac:dyDescent="0.25">
      <c r="A232" s="193" t="s">
        <v>389</v>
      </c>
      <c r="B232" s="165" t="s">
        <v>423</v>
      </c>
      <c r="C232" s="194" t="s">
        <v>5</v>
      </c>
      <c r="D232" s="7">
        <v>0</v>
      </c>
      <c r="E232" s="196">
        <v>10000</v>
      </c>
      <c r="F232" s="197">
        <f>D232*E232</f>
        <v>0</v>
      </c>
      <c r="H232" s="429"/>
      <c r="I232" s="351">
        <f t="shared" si="35"/>
        <v>0</v>
      </c>
      <c r="J232" s="291">
        <f t="shared" ref="J232:J235" si="40">IF(D232=0,,H232/D232)</f>
        <v>0</v>
      </c>
    </row>
    <row r="233" spans="1:26" ht="15" customHeight="1" x14ac:dyDescent="0.25">
      <c r="A233" s="193" t="s">
        <v>424</v>
      </c>
      <c r="B233" s="165" t="s">
        <v>425</v>
      </c>
      <c r="C233" s="194" t="s">
        <v>22</v>
      </c>
      <c r="D233" s="7">
        <v>0</v>
      </c>
      <c r="E233" s="196">
        <v>1000</v>
      </c>
      <c r="F233" s="197">
        <f>D233*E233</f>
        <v>0</v>
      </c>
      <c r="H233" s="429"/>
      <c r="I233" s="351">
        <f t="shared" si="35"/>
        <v>0</v>
      </c>
      <c r="J233" s="291">
        <f t="shared" si="40"/>
        <v>0</v>
      </c>
    </row>
    <row r="234" spans="1:26" ht="15" customHeight="1" x14ac:dyDescent="0.25">
      <c r="A234" s="193" t="s">
        <v>426</v>
      </c>
      <c r="B234" s="165" t="s">
        <v>548</v>
      </c>
      <c r="C234" s="194" t="s">
        <v>5</v>
      </c>
      <c r="D234" s="7">
        <v>0</v>
      </c>
      <c r="E234" s="196">
        <v>8000</v>
      </c>
      <c r="F234" s="197">
        <f>D234*E234</f>
        <v>0</v>
      </c>
      <c r="H234" s="429"/>
      <c r="I234" s="351">
        <f t="shared" si="35"/>
        <v>0</v>
      </c>
      <c r="J234" s="291">
        <f t="shared" si="40"/>
        <v>0</v>
      </c>
    </row>
    <row r="235" spans="1:26" ht="15" customHeight="1" x14ac:dyDescent="0.25">
      <c r="A235" s="193" t="s">
        <v>430</v>
      </c>
      <c r="B235" s="165" t="s">
        <v>431</v>
      </c>
      <c r="C235" s="194" t="s">
        <v>22</v>
      </c>
      <c r="D235" s="7">
        <v>0</v>
      </c>
      <c r="E235" s="196">
        <v>300</v>
      </c>
      <c r="F235" s="197">
        <f>D235*E235</f>
        <v>0</v>
      </c>
      <c r="H235" s="429"/>
      <c r="I235" s="351">
        <f t="shared" si="35"/>
        <v>0</v>
      </c>
      <c r="J235" s="291">
        <f t="shared" si="40"/>
        <v>0</v>
      </c>
    </row>
    <row r="236" spans="1:26" ht="26.25" customHeight="1" x14ac:dyDescent="0.25">
      <c r="A236" s="387"/>
      <c r="B236" s="382"/>
      <c r="C236" s="382"/>
      <c r="D236" s="382"/>
      <c r="E236" s="388" t="s">
        <v>549</v>
      </c>
      <c r="F236" s="389">
        <f>SUM(F231:F235)</f>
        <v>0</v>
      </c>
      <c r="H236" s="390" t="s">
        <v>549</v>
      </c>
      <c r="I236" s="391">
        <f>SUM(I231:I235)</f>
        <v>0</v>
      </c>
      <c r="J236" s="392">
        <f>IFERROR(+I236/F236,0)</f>
        <v>0</v>
      </c>
    </row>
    <row r="237" spans="1:26" ht="6.95" customHeight="1" x14ac:dyDescent="0.25">
      <c r="A237" s="160"/>
      <c r="B237" s="161"/>
      <c r="C237" s="161"/>
      <c r="D237" s="161"/>
      <c r="E237" s="162"/>
      <c r="F237" s="302"/>
      <c r="I237" s="393"/>
    </row>
    <row r="238" spans="1:26" ht="36" customHeight="1" x14ac:dyDescent="0.25">
      <c r="A238" s="433" t="s">
        <v>550</v>
      </c>
      <c r="B238" s="434"/>
      <c r="C238" s="394" t="s">
        <v>390</v>
      </c>
      <c r="D238" s="9"/>
      <c r="E238" s="395" t="s">
        <v>176</v>
      </c>
      <c r="F238" s="17">
        <f>'E&amp;S Bond Form'!F128</f>
        <v>0</v>
      </c>
    </row>
    <row r="239" spans="1:26" ht="6.95" customHeight="1" x14ac:dyDescent="0.25">
      <c r="A239" s="202"/>
      <c r="B239" s="165"/>
      <c r="C239" s="194"/>
      <c r="D239" s="194"/>
      <c r="E239" s="196"/>
      <c r="F239" s="217"/>
    </row>
    <row r="240" spans="1:26" s="218" customFormat="1" ht="12.95" customHeight="1" x14ac:dyDescent="0.25">
      <c r="A240" s="396"/>
      <c r="B240" s="397"/>
      <c r="C240" s="397"/>
      <c r="D240" s="397" t="s">
        <v>315</v>
      </c>
      <c r="E240" s="397"/>
      <c r="F240" s="398">
        <f>F24</f>
        <v>0</v>
      </c>
      <c r="G240" s="399"/>
      <c r="H240" s="397" t="s">
        <v>315</v>
      </c>
      <c r="I240" s="397"/>
      <c r="J240" s="398">
        <f>I24</f>
        <v>0</v>
      </c>
      <c r="K240" s="399"/>
      <c r="L240" s="399"/>
      <c r="M240" s="399"/>
      <c r="N240" s="399"/>
      <c r="O240" s="399"/>
      <c r="P240" s="399"/>
      <c r="Q240" s="399"/>
      <c r="R240" s="399"/>
      <c r="S240" s="399"/>
      <c r="T240" s="399"/>
      <c r="U240" s="399"/>
      <c r="V240" s="399"/>
      <c r="W240" s="399"/>
      <c r="X240" s="399"/>
    </row>
    <row r="241" spans="1:26" s="218" customFormat="1" ht="12.95" customHeight="1" x14ac:dyDescent="0.25">
      <c r="A241" s="400"/>
      <c r="B241" s="401"/>
      <c r="C241" s="401"/>
      <c r="D241" s="401" t="s">
        <v>534</v>
      </c>
      <c r="E241" s="401"/>
      <c r="F241" s="402">
        <f>F59</f>
        <v>0</v>
      </c>
      <c r="G241" s="399"/>
      <c r="H241" s="401" t="s">
        <v>534</v>
      </c>
      <c r="I241" s="401"/>
      <c r="J241" s="402">
        <f>I59</f>
        <v>0</v>
      </c>
      <c r="K241" s="399"/>
      <c r="L241" s="399"/>
      <c r="M241" s="399"/>
      <c r="N241" s="399"/>
      <c r="O241" s="399"/>
      <c r="P241" s="399"/>
      <c r="Q241" s="399"/>
      <c r="R241" s="399"/>
      <c r="S241" s="399"/>
      <c r="T241" s="399"/>
      <c r="U241" s="399"/>
      <c r="V241" s="399"/>
      <c r="W241" s="399"/>
      <c r="X241" s="399"/>
    </row>
    <row r="242" spans="1:26" s="218" customFormat="1" ht="12.95" customHeight="1" x14ac:dyDescent="0.25">
      <c r="A242" s="403"/>
      <c r="B242" s="404"/>
      <c r="C242" s="404"/>
      <c r="D242" s="404" t="s">
        <v>317</v>
      </c>
      <c r="E242" s="404"/>
      <c r="F242" s="405">
        <f>F115</f>
        <v>0</v>
      </c>
      <c r="G242" s="399"/>
      <c r="H242" s="404" t="s">
        <v>317</v>
      </c>
      <c r="I242" s="404"/>
      <c r="J242" s="405">
        <f>I115</f>
        <v>0</v>
      </c>
      <c r="K242" s="399"/>
      <c r="L242" s="399"/>
      <c r="M242" s="399"/>
      <c r="N242" s="399"/>
      <c r="O242" s="399"/>
      <c r="P242" s="399"/>
      <c r="Q242" s="399"/>
      <c r="R242" s="399"/>
      <c r="S242" s="399"/>
      <c r="T242" s="399"/>
      <c r="U242" s="399"/>
      <c r="V242" s="399"/>
      <c r="W242" s="399"/>
      <c r="X242" s="399"/>
    </row>
    <row r="243" spans="1:26" s="218" customFormat="1" ht="12.95" customHeight="1" x14ac:dyDescent="0.25">
      <c r="A243" s="406"/>
      <c r="B243" s="407"/>
      <c r="C243" s="407"/>
      <c r="D243" s="407" t="s">
        <v>538</v>
      </c>
      <c r="E243" s="407"/>
      <c r="F243" s="408">
        <f>F164</f>
        <v>0</v>
      </c>
      <c r="G243" s="399"/>
      <c r="H243" s="407" t="s">
        <v>538</v>
      </c>
      <c r="I243" s="407"/>
      <c r="J243" s="408">
        <f>I164</f>
        <v>0</v>
      </c>
      <c r="K243" s="399"/>
      <c r="L243" s="399"/>
      <c r="M243" s="399"/>
      <c r="N243" s="399"/>
      <c r="O243" s="399"/>
      <c r="P243" s="399"/>
      <c r="Q243" s="399"/>
      <c r="R243" s="399"/>
      <c r="S243" s="399"/>
      <c r="T243" s="399"/>
      <c r="U243" s="399"/>
      <c r="V243" s="399"/>
      <c r="W243" s="399"/>
      <c r="X243" s="399"/>
    </row>
    <row r="244" spans="1:26" s="218" customFormat="1" ht="12.95" customHeight="1" x14ac:dyDescent="0.25">
      <c r="A244" s="409"/>
      <c r="B244" s="409"/>
      <c r="C244" s="409"/>
      <c r="D244" s="409" t="s">
        <v>378</v>
      </c>
      <c r="E244" s="409"/>
      <c r="F244" s="410">
        <f>F202</f>
        <v>0</v>
      </c>
      <c r="G244" s="399"/>
      <c r="H244" s="409" t="s">
        <v>378</v>
      </c>
      <c r="I244" s="409"/>
      <c r="J244" s="410">
        <f>I202</f>
        <v>0</v>
      </c>
      <c r="K244" s="399"/>
      <c r="L244" s="399"/>
      <c r="M244" s="399"/>
      <c r="N244" s="399"/>
      <c r="O244" s="399"/>
      <c r="P244" s="399"/>
      <c r="Q244" s="399"/>
      <c r="R244" s="399"/>
      <c r="S244" s="399"/>
      <c r="T244" s="399"/>
      <c r="U244" s="399"/>
      <c r="V244" s="399"/>
      <c r="W244" s="399"/>
      <c r="X244" s="399"/>
    </row>
    <row r="245" spans="1:26" s="218" customFormat="1" ht="12.95" customHeight="1" x14ac:dyDescent="0.25">
      <c r="A245" s="411"/>
      <c r="B245" s="412"/>
      <c r="C245" s="412"/>
      <c r="D245" s="412" t="s">
        <v>382</v>
      </c>
      <c r="E245" s="412"/>
      <c r="F245" s="413">
        <f>F213</f>
        <v>0</v>
      </c>
      <c r="G245" s="399"/>
      <c r="H245" s="412" t="s">
        <v>382</v>
      </c>
      <c r="I245" s="412"/>
      <c r="J245" s="413">
        <f>I213</f>
        <v>0</v>
      </c>
      <c r="K245" s="399"/>
      <c r="L245" s="399"/>
      <c r="M245" s="399"/>
      <c r="N245" s="399"/>
      <c r="O245" s="399"/>
      <c r="P245" s="399"/>
      <c r="Q245" s="399"/>
      <c r="R245" s="399"/>
      <c r="S245" s="399"/>
      <c r="T245" s="399"/>
      <c r="U245" s="399"/>
      <c r="V245" s="399"/>
      <c r="W245" s="399"/>
      <c r="X245" s="399"/>
    </row>
    <row r="246" spans="1:26" s="218" customFormat="1" ht="26.25" customHeight="1" x14ac:dyDescent="0.25">
      <c r="A246" s="414"/>
      <c r="B246" s="415"/>
      <c r="C246" s="415"/>
      <c r="D246" s="415" t="s">
        <v>547</v>
      </c>
      <c r="E246" s="415"/>
      <c r="F246" s="416">
        <f>F228</f>
        <v>0</v>
      </c>
      <c r="G246" s="399"/>
      <c r="H246" s="417" t="s">
        <v>547</v>
      </c>
      <c r="I246" s="415"/>
      <c r="J246" s="416">
        <f>I228</f>
        <v>0</v>
      </c>
      <c r="K246" s="399"/>
      <c r="L246" s="399"/>
      <c r="M246" s="399"/>
      <c r="N246" s="399"/>
      <c r="O246" s="399"/>
      <c r="P246" s="399"/>
      <c r="Q246" s="399"/>
      <c r="R246" s="399"/>
      <c r="S246" s="399"/>
      <c r="T246" s="399"/>
      <c r="U246" s="399"/>
      <c r="V246" s="399"/>
      <c r="W246" s="399"/>
      <c r="X246" s="399"/>
    </row>
    <row r="247" spans="1:26" s="218" customFormat="1" ht="25.5" customHeight="1" x14ac:dyDescent="0.25">
      <c r="A247" s="418"/>
      <c r="B247" s="419"/>
      <c r="C247" s="419"/>
      <c r="D247" s="419" t="s">
        <v>549</v>
      </c>
      <c r="E247" s="419"/>
      <c r="F247" s="420">
        <f>F236</f>
        <v>0</v>
      </c>
      <c r="G247" s="399"/>
      <c r="H247" s="421" t="s">
        <v>549</v>
      </c>
      <c r="I247" s="419"/>
      <c r="J247" s="420">
        <f>I236</f>
        <v>0</v>
      </c>
      <c r="K247" s="399"/>
      <c r="L247" s="399"/>
      <c r="M247" s="399"/>
      <c r="N247" s="399"/>
      <c r="O247" s="399"/>
      <c r="P247" s="399"/>
      <c r="Q247" s="399"/>
      <c r="R247" s="399"/>
      <c r="S247" s="399"/>
      <c r="T247" s="399"/>
      <c r="U247" s="399"/>
      <c r="V247" s="399"/>
      <c r="W247" s="399"/>
      <c r="X247" s="399"/>
    </row>
    <row r="248" spans="1:26" s="218" customFormat="1" ht="15" customHeight="1" x14ac:dyDescent="0.25">
      <c r="A248" s="234"/>
      <c r="B248" s="235"/>
      <c r="C248" s="236"/>
      <c r="D248" s="237" t="s">
        <v>241</v>
      </c>
      <c r="E248" s="238"/>
      <c r="F248" s="239">
        <f>SUM(F240:F247)</f>
        <v>0</v>
      </c>
      <c r="G248" s="399"/>
      <c r="H248" s="237" t="s">
        <v>241</v>
      </c>
      <c r="I248" s="238"/>
      <c r="J248" s="239">
        <f>SUM(J240:J247)</f>
        <v>0</v>
      </c>
      <c r="K248" s="399"/>
      <c r="L248" s="399"/>
      <c r="M248" s="399"/>
      <c r="N248" s="399"/>
      <c r="O248" s="399"/>
      <c r="P248" s="399"/>
      <c r="Q248" s="399"/>
      <c r="R248" s="399"/>
      <c r="S248" s="399"/>
      <c r="T248" s="399"/>
      <c r="U248" s="399"/>
      <c r="V248" s="399"/>
      <c r="W248" s="399"/>
      <c r="X248" s="399"/>
    </row>
    <row r="249" spans="1:26" s="218" customFormat="1" ht="12.95" customHeight="1" x14ac:dyDescent="0.25">
      <c r="A249" s="241"/>
      <c r="B249" s="242"/>
      <c r="C249" s="243"/>
      <c r="D249" s="238" t="s">
        <v>551</v>
      </c>
      <c r="E249" s="238"/>
      <c r="F249" s="244">
        <f>F248*0.1</f>
        <v>0</v>
      </c>
      <c r="G249" s="399"/>
      <c r="H249" s="238" t="s">
        <v>551</v>
      </c>
      <c r="I249" s="238"/>
      <c r="J249" s="244">
        <f>J248*0.1</f>
        <v>0</v>
      </c>
      <c r="K249" s="399"/>
      <c r="L249" s="399"/>
      <c r="M249" s="399"/>
      <c r="N249" s="399"/>
      <c r="O249" s="399"/>
      <c r="P249" s="399"/>
      <c r="Q249" s="399"/>
      <c r="R249" s="399"/>
      <c r="S249" s="399"/>
      <c r="T249" s="399"/>
      <c r="U249" s="399"/>
      <c r="V249" s="399"/>
      <c r="W249" s="399"/>
      <c r="X249" s="399"/>
    </row>
    <row r="250" spans="1:26" s="218" customFormat="1" ht="25.5" customHeight="1" x14ac:dyDescent="0.25">
      <c r="A250" s="245"/>
      <c r="B250" s="246"/>
      <c r="C250" s="247"/>
      <c r="D250" s="248" t="s">
        <v>552</v>
      </c>
      <c r="E250" s="248"/>
      <c r="F250" s="249">
        <f>F248+F249</f>
        <v>0</v>
      </c>
      <c r="G250" s="399"/>
      <c r="H250" s="422" t="s">
        <v>552</v>
      </c>
      <c r="I250" s="248"/>
      <c r="J250" s="249">
        <f>J248+J249</f>
        <v>0</v>
      </c>
      <c r="K250" s="399"/>
      <c r="L250" s="399"/>
      <c r="M250" s="399"/>
      <c r="N250" s="399"/>
      <c r="O250" s="399"/>
      <c r="P250" s="399"/>
      <c r="Q250" s="399"/>
      <c r="R250" s="399"/>
      <c r="S250" s="399"/>
      <c r="T250" s="399"/>
      <c r="U250" s="399"/>
      <c r="V250" s="399"/>
      <c r="W250" s="399"/>
      <c r="X250" s="399"/>
    </row>
    <row r="251" spans="1:26" s="218" customFormat="1" ht="4.5" customHeight="1" x14ac:dyDescent="0.25">
      <c r="A251" s="250"/>
      <c r="B251" s="251"/>
      <c r="C251" s="252"/>
      <c r="D251" s="253"/>
      <c r="E251" s="423"/>
      <c r="F251" s="424"/>
      <c r="G251" s="399"/>
      <c r="H251" s="399"/>
      <c r="I251" s="399"/>
      <c r="J251" s="399"/>
      <c r="K251" s="399"/>
      <c r="L251" s="399"/>
      <c r="M251" s="399"/>
      <c r="N251" s="399"/>
      <c r="O251" s="399"/>
      <c r="P251" s="399"/>
      <c r="Q251" s="399"/>
      <c r="R251" s="399"/>
      <c r="S251" s="399"/>
      <c r="T251" s="399"/>
      <c r="U251" s="399"/>
      <c r="V251" s="399"/>
      <c r="W251" s="399"/>
      <c r="X251" s="399"/>
      <c r="Y251" s="399"/>
      <c r="Z251" s="399"/>
    </row>
    <row r="252" spans="1:26" s="218" customFormat="1" ht="35.25" customHeight="1" x14ac:dyDescent="0.25">
      <c r="A252" s="442"/>
      <c r="B252" s="443"/>
      <c r="D252" s="273"/>
      <c r="E252" s="431"/>
      <c r="F252" s="432"/>
      <c r="G252" s="399"/>
      <c r="H252" s="399"/>
      <c r="I252" s="399"/>
      <c r="J252" s="399"/>
      <c r="K252" s="399"/>
      <c r="L252" s="399"/>
      <c r="M252" s="399"/>
      <c r="N252" s="399"/>
      <c r="O252" s="399"/>
      <c r="P252" s="399"/>
      <c r="Q252" s="399"/>
      <c r="R252" s="399"/>
      <c r="S252" s="399"/>
      <c r="T252" s="399"/>
      <c r="U252" s="399"/>
      <c r="V252" s="399"/>
      <c r="W252" s="399"/>
      <c r="X252" s="399"/>
      <c r="Y252" s="399"/>
      <c r="Z252" s="399"/>
    </row>
    <row r="253" spans="1:26" s="262" customFormat="1" ht="38.25" customHeight="1" x14ac:dyDescent="0.25">
      <c r="A253" s="425" t="s">
        <v>233</v>
      </c>
      <c r="B253" s="430"/>
      <c r="C253" s="261"/>
      <c r="D253" s="273"/>
      <c r="E253" s="11"/>
      <c r="F253" s="432"/>
      <c r="G253" s="426"/>
      <c r="H253" s="426"/>
      <c r="I253" s="426"/>
      <c r="J253" s="426"/>
      <c r="K253" s="426"/>
      <c r="L253" s="426"/>
      <c r="M253" s="426"/>
      <c r="N253" s="426"/>
      <c r="O253" s="426"/>
      <c r="P253" s="426"/>
      <c r="Q253" s="426"/>
      <c r="R253" s="426"/>
      <c r="S253" s="426"/>
      <c r="T253" s="426"/>
      <c r="U253" s="426"/>
      <c r="V253" s="426"/>
      <c r="W253" s="426"/>
      <c r="X253" s="426"/>
      <c r="Y253" s="426"/>
      <c r="Z253" s="426"/>
    </row>
    <row r="254" spans="1:26" s="218" customFormat="1" ht="17.25" customHeight="1" x14ac:dyDescent="0.25">
      <c r="A254" s="271"/>
      <c r="B254" s="272"/>
      <c r="D254" s="273"/>
      <c r="E254" s="10"/>
      <c r="F254" s="432"/>
      <c r="G254" s="399"/>
      <c r="H254" s="399"/>
      <c r="I254" s="399"/>
      <c r="J254" s="399"/>
      <c r="K254" s="399"/>
      <c r="L254" s="399"/>
      <c r="M254" s="399"/>
      <c r="N254" s="399"/>
      <c r="O254" s="399"/>
      <c r="P254" s="399"/>
      <c r="Q254" s="399"/>
      <c r="R254" s="399"/>
      <c r="S254" s="399"/>
      <c r="T254" s="399"/>
      <c r="U254" s="399"/>
      <c r="V254" s="399"/>
      <c r="W254" s="399"/>
      <c r="X254" s="399"/>
      <c r="Y254" s="399"/>
      <c r="Z254" s="399"/>
    </row>
    <row r="255" spans="1:26" s="218" customFormat="1" ht="20.100000000000001" customHeight="1" x14ac:dyDescent="0.25">
      <c r="A255" s="427" t="s">
        <v>234</v>
      </c>
      <c r="B255" s="266"/>
      <c r="C255" s="257"/>
      <c r="D255" s="273"/>
      <c r="E255" s="431"/>
      <c r="F255" s="432"/>
      <c r="G255" s="399"/>
      <c r="H255" s="399"/>
      <c r="I255" s="399"/>
      <c r="J255" s="399"/>
      <c r="K255" s="399"/>
      <c r="L255" s="399"/>
      <c r="M255" s="399"/>
      <c r="N255" s="399"/>
      <c r="O255" s="399"/>
      <c r="P255" s="399"/>
      <c r="Q255" s="399"/>
      <c r="R255" s="399"/>
      <c r="S255" s="399"/>
      <c r="T255" s="399"/>
      <c r="U255" s="399"/>
      <c r="V255" s="399"/>
      <c r="W255" s="399"/>
      <c r="X255" s="399"/>
      <c r="Y255" s="399"/>
      <c r="Z255" s="399"/>
    </row>
    <row r="256" spans="1:26" s="218" customFormat="1" ht="74.25" customHeight="1" x14ac:dyDescent="0.25">
      <c r="A256" s="263"/>
      <c r="B256" s="264"/>
      <c r="C256" s="436" t="s">
        <v>434</v>
      </c>
      <c r="D256" s="436"/>
      <c r="E256" s="436"/>
      <c r="F256" s="437"/>
      <c r="G256" s="399"/>
      <c r="H256" s="399"/>
      <c r="I256" s="399"/>
      <c r="J256" s="399"/>
      <c r="K256" s="399"/>
      <c r="L256" s="399"/>
      <c r="M256" s="399"/>
      <c r="N256" s="399"/>
      <c r="O256" s="399"/>
      <c r="P256" s="399"/>
      <c r="Q256" s="399"/>
      <c r="R256" s="399"/>
      <c r="S256" s="399"/>
      <c r="T256" s="399"/>
      <c r="U256" s="399"/>
      <c r="V256" s="399"/>
      <c r="W256" s="399"/>
      <c r="X256" s="399"/>
      <c r="Y256" s="399"/>
      <c r="Z256" s="399"/>
    </row>
  </sheetData>
  <sheetProtection algorithmName="SHA-512" hashValue="Hm70TEVHKiE0+gh+up1DycfqB8WFmAxZEsEmMiY/bb3IW/xYI6NeuaFial1PY7BwAfO5yxpm5YKQgTxSfvCZyw==" saltValue="ZEIBPwAP1uu24FO9ZsgAJw==" spinCount="100000" sheet="1"/>
  <mergeCells count="10">
    <mergeCell ref="A238:B238"/>
    <mergeCell ref="A1:D1"/>
    <mergeCell ref="A2:D2"/>
    <mergeCell ref="C256:F256"/>
    <mergeCell ref="D5:E5"/>
    <mergeCell ref="D6:F6"/>
    <mergeCell ref="A4:B4"/>
    <mergeCell ref="A5:B5"/>
    <mergeCell ref="A6:B6"/>
    <mergeCell ref="A252:B252"/>
  </mergeCells>
  <conditionalFormatting sqref="D151:D163">
    <cfRule type="cellIs" dxfId="20" priority="44" operator="equal">
      <formula>0</formula>
    </cfRule>
  </conditionalFormatting>
  <conditionalFormatting sqref="D15:F23">
    <cfRule type="cellIs" dxfId="19" priority="18" operator="equal">
      <formula>0</formula>
    </cfRule>
  </conditionalFormatting>
  <conditionalFormatting sqref="D27:F58 D139:F144 D176:F183 D205:F212">
    <cfRule type="cellIs" dxfId="18" priority="53" operator="equal">
      <formula>0</formula>
    </cfRule>
  </conditionalFormatting>
  <conditionalFormatting sqref="D62:F74">
    <cfRule type="cellIs" dxfId="17" priority="16" operator="equal">
      <formula>0</formula>
    </cfRule>
  </conditionalFormatting>
  <conditionalFormatting sqref="D76:F94">
    <cfRule type="cellIs" dxfId="16" priority="15" operator="equal">
      <formula>0</formula>
    </cfRule>
  </conditionalFormatting>
  <conditionalFormatting sqref="D96:F106">
    <cfRule type="cellIs" dxfId="15" priority="14" operator="equal">
      <formula>0</formula>
    </cfRule>
  </conditionalFormatting>
  <conditionalFormatting sqref="D108:F114">
    <cfRule type="cellIs" dxfId="14" priority="13" operator="equal">
      <formula>0</formula>
    </cfRule>
  </conditionalFormatting>
  <conditionalFormatting sqref="D118:F137">
    <cfRule type="cellIs" dxfId="13" priority="12" operator="equal">
      <formula>0</formula>
    </cfRule>
  </conditionalFormatting>
  <conditionalFormatting sqref="D146:F149">
    <cfRule type="cellIs" dxfId="12" priority="10" operator="equal">
      <formula>0</formula>
    </cfRule>
  </conditionalFormatting>
  <conditionalFormatting sqref="D167:F174">
    <cfRule type="cellIs" dxfId="11" priority="8" operator="equal">
      <formula>0</formula>
    </cfRule>
  </conditionalFormatting>
  <conditionalFormatting sqref="D185:F192">
    <cfRule type="cellIs" dxfId="10" priority="6" operator="equal">
      <formula>0</formula>
    </cfRule>
  </conditionalFormatting>
  <conditionalFormatting sqref="D194:F201">
    <cfRule type="cellIs" dxfId="9" priority="5" operator="equal">
      <formula>0</formula>
    </cfRule>
  </conditionalFormatting>
  <conditionalFormatting sqref="D216:F227">
    <cfRule type="cellIs" dxfId="8" priority="3" operator="equal">
      <formula>0</formula>
    </cfRule>
  </conditionalFormatting>
  <conditionalFormatting sqref="D231:F235">
    <cfRule type="cellIs" dxfId="7" priority="2" operator="equal">
      <formula>0</formula>
    </cfRule>
  </conditionalFormatting>
  <conditionalFormatting sqref="E151:E154 E156 E158:E163">
    <cfRule type="cellIs" dxfId="6" priority="26" operator="equal">
      <formula>0</formula>
    </cfRule>
  </conditionalFormatting>
  <conditionalFormatting sqref="F151:F163">
    <cfRule type="cellIs" dxfId="5" priority="9" operator="equal">
      <formula>0</formula>
    </cfRule>
  </conditionalFormatting>
  <printOptions horizontalCentered="1"/>
  <pageMargins left="0.25" right="0.25" top="0.75" bottom="0.75" header="0.3" footer="0.3"/>
  <pageSetup scale="86" fitToHeight="0" orientation="landscape" r:id="rId1"/>
  <headerFooter>
    <oddHeader>&amp;L&amp;"Arial Narrow,Bold"   &amp;UFrederick County Virginia - Dept. of Planning and Development&amp;10&amp;U
   &amp;"Arial Narrow,Regular"107 N. Kent St., Suite 202, Winchester, VA. 22601 Tel (540) 665-5651  Fax (540) 665-6395&amp;U
&amp;R&amp;G</oddHeader>
    <oddFooter>&amp;L&amp;"-,Italic"&amp;9&amp;K01+034(Ver. 2023.1)&amp;C&amp;P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5F6D-3906-4577-8246-95B812941CB3}">
  <sheetPr codeName="Sheet1">
    <pageSetUpPr fitToPage="1"/>
  </sheetPr>
  <dimension ref="A1:AR150"/>
  <sheetViews>
    <sheetView tabSelected="1" view="pageBreakPreview" zoomScale="85" zoomScaleNormal="100" zoomScaleSheetLayoutView="85" workbookViewId="0">
      <selection activeCell="H18" sqref="H18"/>
    </sheetView>
  </sheetViews>
  <sheetFormatPr defaultRowHeight="20.100000000000001" customHeight="1" x14ac:dyDescent="0.25"/>
  <cols>
    <col min="1" max="1" width="13.7109375" style="257" customWidth="1"/>
    <col min="2" max="2" width="52.140625" style="218" bestFit="1" customWidth="1"/>
    <col min="3" max="3" width="7.28515625" style="257" customWidth="1"/>
    <col min="4" max="4" width="17.28515625" style="257" customWidth="1"/>
    <col min="5" max="5" width="17.28515625" style="258" customWidth="1"/>
    <col min="6" max="6" width="15.140625" style="270" customWidth="1"/>
    <col min="7" max="7" width="3.140625" style="156" customWidth="1"/>
    <col min="8" max="8" width="25.42578125" style="157" customWidth="1"/>
    <col min="9" max="9" width="17.28515625" style="158" customWidth="1"/>
    <col min="10" max="10" width="17.28515625" style="159" customWidth="1"/>
    <col min="11" max="36" width="9.7109375" style="156" customWidth="1"/>
    <col min="37" max="44" width="9.140625" style="156"/>
    <col min="45" max="16384" width="9.140625" style="218"/>
  </cols>
  <sheetData>
    <row r="1" spans="1:44" s="1" customFormat="1" ht="18" customHeight="1" x14ac:dyDescent="0.25">
      <c r="A1" s="435" t="s">
        <v>435</v>
      </c>
      <c r="B1" s="435"/>
      <c r="C1" s="435"/>
      <c r="D1" s="435"/>
      <c r="E1" s="155"/>
      <c r="F1" s="3"/>
      <c r="G1" s="156"/>
      <c r="H1" s="157"/>
      <c r="I1" s="158"/>
      <c r="J1" s="159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</row>
    <row r="2" spans="1:44" s="1" customFormat="1" ht="18" customHeight="1" x14ac:dyDescent="0.25">
      <c r="A2" s="435" t="s">
        <v>236</v>
      </c>
      <c r="B2" s="435"/>
      <c r="C2" s="435"/>
      <c r="D2" s="435"/>
      <c r="E2" s="155"/>
      <c r="F2" s="3"/>
      <c r="G2" s="156"/>
      <c r="H2" s="157"/>
      <c r="I2" s="158"/>
      <c r="J2" s="159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</row>
    <row r="3" spans="1:44" s="1" customFormat="1" ht="6.95" customHeight="1" x14ac:dyDescent="0.25">
      <c r="A3" s="154"/>
      <c r="B3" s="154"/>
      <c r="C3" s="154"/>
      <c r="D3" s="154"/>
      <c r="E3" s="155"/>
      <c r="F3" s="3"/>
      <c r="G3" s="156"/>
      <c r="H3" s="157"/>
      <c r="I3" s="158"/>
      <c r="J3" s="159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</row>
    <row r="4" spans="1:44" s="1" customFormat="1" ht="15" customHeight="1" x14ac:dyDescent="0.25">
      <c r="A4" s="160" t="s">
        <v>567</v>
      </c>
      <c r="B4" s="148"/>
      <c r="C4" s="162" t="s">
        <v>212</v>
      </c>
      <c r="D4" s="150" t="s">
        <v>569</v>
      </c>
      <c r="E4" s="163" t="s">
        <v>211</v>
      </c>
      <c r="F4" s="15"/>
      <c r="G4" s="156"/>
      <c r="H4" s="156" t="s">
        <v>576</v>
      </c>
      <c r="I4" s="158"/>
      <c r="J4" s="159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</row>
    <row r="5" spans="1:44" s="1" customFormat="1" ht="15" customHeight="1" x14ac:dyDescent="0.25">
      <c r="A5" s="164" t="s">
        <v>568</v>
      </c>
      <c r="B5" s="147"/>
      <c r="C5" s="162" t="s">
        <v>215</v>
      </c>
      <c r="D5" s="438"/>
      <c r="E5" s="438"/>
      <c r="F5" s="439"/>
      <c r="G5" s="156"/>
      <c r="H5" s="157"/>
      <c r="I5" s="158"/>
      <c r="J5" s="159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1" customFormat="1" ht="15" customHeight="1" x14ac:dyDescent="0.25">
      <c r="A6" s="160" t="s">
        <v>452</v>
      </c>
      <c r="B6" s="148"/>
      <c r="C6" s="162" t="s">
        <v>216</v>
      </c>
      <c r="D6" s="16"/>
      <c r="E6" s="16"/>
      <c r="F6" s="149"/>
      <c r="G6" s="156"/>
      <c r="H6" s="157"/>
      <c r="I6" s="158"/>
      <c r="J6" s="159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</row>
    <row r="7" spans="1:44" s="1" customFormat="1" ht="6.95" customHeight="1" x14ac:dyDescent="0.25">
      <c r="A7" s="167"/>
      <c r="B7" s="4"/>
      <c r="C7" s="168"/>
      <c r="D7" s="167"/>
      <c r="E7" s="5"/>
      <c r="F7" s="2"/>
      <c r="G7" s="156"/>
      <c r="H7" s="157"/>
      <c r="I7" s="158"/>
      <c r="J7" s="159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4" s="4" customFormat="1" ht="11.1" customHeight="1" x14ac:dyDescent="0.25">
      <c r="A8" s="169" t="s">
        <v>209</v>
      </c>
      <c r="B8" s="170"/>
      <c r="C8" s="171"/>
      <c r="D8" s="171"/>
      <c r="E8" s="172"/>
      <c r="F8" s="173"/>
      <c r="G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</row>
    <row r="9" spans="1:44" s="4" customFormat="1" ht="11.1" customHeight="1" x14ac:dyDescent="0.25">
      <c r="A9" s="12" t="s">
        <v>451</v>
      </c>
      <c r="B9" s="13"/>
      <c r="C9" s="14"/>
      <c r="D9" s="14"/>
      <c r="E9" s="174"/>
      <c r="F9" s="175"/>
      <c r="G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</row>
    <row r="10" spans="1:44" s="4" customFormat="1" ht="11.1" customHeight="1" x14ac:dyDescent="0.25">
      <c r="A10" s="12" t="s">
        <v>449</v>
      </c>
      <c r="B10" s="13"/>
      <c r="C10" s="14"/>
      <c r="D10" s="14"/>
      <c r="E10" s="174"/>
      <c r="F10" s="175"/>
      <c r="G10" s="156"/>
      <c r="H10" s="157"/>
      <c r="I10" s="158"/>
      <c r="J10" s="159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</row>
    <row r="11" spans="1:44" s="4" customFormat="1" ht="11.1" customHeight="1" x14ac:dyDescent="0.25">
      <c r="A11" s="12" t="s">
        <v>210</v>
      </c>
      <c r="B11" s="13"/>
      <c r="C11" s="14"/>
      <c r="D11" s="14"/>
      <c r="E11" s="174"/>
      <c r="F11" s="175"/>
      <c r="G11" s="156"/>
      <c r="H11" s="176" t="s">
        <v>572</v>
      </c>
      <c r="I11" s="177"/>
      <c r="J11" s="151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</row>
    <row r="12" spans="1:44" s="4" customFormat="1" ht="11.1" customHeight="1" x14ac:dyDescent="0.25">
      <c r="A12" s="178" t="s">
        <v>450</v>
      </c>
      <c r="B12" s="179"/>
      <c r="C12" s="180"/>
      <c r="D12" s="180"/>
      <c r="E12" s="181"/>
      <c r="F12" s="182"/>
      <c r="G12" s="156"/>
      <c r="H12" s="183" t="s">
        <v>573</v>
      </c>
      <c r="I12" s="444"/>
      <c r="J12" s="445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</row>
    <row r="13" spans="1:44" s="1" customFormat="1" ht="6.95" customHeight="1" x14ac:dyDescent="0.25">
      <c r="A13" s="184"/>
      <c r="B13" s="2"/>
      <c r="C13" s="184"/>
      <c r="D13" s="184"/>
      <c r="E13" s="155"/>
      <c r="F13" s="3"/>
      <c r="G13" s="156"/>
      <c r="H13" s="157"/>
      <c r="I13" s="158"/>
      <c r="J13" s="159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</row>
    <row r="14" spans="1:44" s="192" customFormat="1" ht="18" customHeight="1" x14ac:dyDescent="0.25">
      <c r="A14" s="448" t="s">
        <v>239</v>
      </c>
      <c r="B14" s="449"/>
      <c r="C14" s="185" t="s">
        <v>1</v>
      </c>
      <c r="D14" s="186" t="s">
        <v>0</v>
      </c>
      <c r="E14" s="187" t="s">
        <v>2</v>
      </c>
      <c r="F14" s="188" t="s">
        <v>3</v>
      </c>
      <c r="G14" s="156"/>
      <c r="H14" s="189" t="s">
        <v>0</v>
      </c>
      <c r="I14" s="190" t="s">
        <v>574</v>
      </c>
      <c r="J14" s="191" t="s">
        <v>575</v>
      </c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</row>
    <row r="15" spans="1:44" s="201" customFormat="1" ht="15" customHeight="1" x14ac:dyDescent="0.25">
      <c r="A15" s="193">
        <v>3.01</v>
      </c>
      <c r="B15" s="165" t="s">
        <v>138</v>
      </c>
      <c r="C15" s="194" t="s">
        <v>20</v>
      </c>
      <c r="D15" s="18"/>
      <c r="E15" s="196">
        <v>4</v>
      </c>
      <c r="F15" s="197">
        <f t="shared" ref="F15:F65" si="0">D15*E15</f>
        <v>0</v>
      </c>
      <c r="G15" s="156"/>
      <c r="H15" s="153"/>
      <c r="I15" s="199">
        <f>+E15*H15</f>
        <v>0</v>
      </c>
      <c r="J15" s="200">
        <f>IF(D15=0,,H15/D15)</f>
        <v>0</v>
      </c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</row>
    <row r="16" spans="1:44" s="201" customFormat="1" ht="15" customHeight="1" x14ac:dyDescent="0.25">
      <c r="A16" s="193"/>
      <c r="B16" s="165" t="s">
        <v>553</v>
      </c>
      <c r="C16" s="194" t="s">
        <v>20</v>
      </c>
      <c r="D16" s="18">
        <v>0</v>
      </c>
      <c r="E16" s="196">
        <v>30</v>
      </c>
      <c r="F16" s="197">
        <f t="shared" si="0"/>
        <v>0</v>
      </c>
      <c r="G16" s="156"/>
      <c r="H16" s="153"/>
      <c r="I16" s="199">
        <f t="shared" ref="I16:I40" si="1">+E16*H16</f>
        <v>0</v>
      </c>
      <c r="J16" s="200">
        <f t="shared" ref="J16:J40" si="2">IF(D16=0,,H16/D16)</f>
        <v>0</v>
      </c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</row>
    <row r="17" spans="1:44" s="201" customFormat="1" ht="15" customHeight="1" x14ac:dyDescent="0.25">
      <c r="A17" s="193">
        <v>3.02</v>
      </c>
      <c r="B17" s="165" t="s">
        <v>139</v>
      </c>
      <c r="C17" s="194" t="s">
        <v>22</v>
      </c>
      <c r="D17" s="18">
        <v>0</v>
      </c>
      <c r="E17" s="196">
        <v>2500</v>
      </c>
      <c r="F17" s="197">
        <f t="shared" si="0"/>
        <v>0</v>
      </c>
      <c r="G17" s="156"/>
      <c r="H17" s="153"/>
      <c r="I17" s="199">
        <f t="shared" si="1"/>
        <v>0</v>
      </c>
      <c r="J17" s="200">
        <f t="shared" si="2"/>
        <v>0</v>
      </c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</row>
    <row r="18" spans="1:44" s="201" customFormat="1" ht="15" customHeight="1" x14ac:dyDescent="0.25">
      <c r="A18" s="193"/>
      <c r="B18" s="165" t="s">
        <v>140</v>
      </c>
      <c r="C18" s="194" t="s">
        <v>22</v>
      </c>
      <c r="D18" s="18">
        <v>0</v>
      </c>
      <c r="E18" s="196">
        <v>3600</v>
      </c>
      <c r="F18" s="197">
        <f t="shared" si="0"/>
        <v>0</v>
      </c>
      <c r="G18" s="156"/>
      <c r="H18" s="153"/>
      <c r="I18" s="199">
        <f t="shared" si="1"/>
        <v>0</v>
      </c>
      <c r="J18" s="200">
        <f t="shared" si="2"/>
        <v>0</v>
      </c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s="201" customFormat="1" ht="15" customHeight="1" x14ac:dyDescent="0.25">
      <c r="A19" s="202">
        <v>3.03</v>
      </c>
      <c r="B19" s="165" t="s">
        <v>141</v>
      </c>
      <c r="C19" s="194" t="s">
        <v>12</v>
      </c>
      <c r="D19" s="18">
        <v>0</v>
      </c>
      <c r="E19" s="196">
        <v>5</v>
      </c>
      <c r="F19" s="197">
        <f t="shared" si="0"/>
        <v>0</v>
      </c>
      <c r="G19" s="156"/>
      <c r="H19" s="153"/>
      <c r="I19" s="199">
        <f t="shared" si="1"/>
        <v>0</v>
      </c>
      <c r="J19" s="200">
        <f t="shared" si="2"/>
        <v>0</v>
      </c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</row>
    <row r="20" spans="1:44" s="201" customFormat="1" ht="15" customHeight="1" x14ac:dyDescent="0.25">
      <c r="A20" s="202">
        <v>3.04</v>
      </c>
      <c r="B20" s="165" t="s">
        <v>142</v>
      </c>
      <c r="C20" s="194" t="s">
        <v>20</v>
      </c>
      <c r="D20" s="18">
        <v>0</v>
      </c>
      <c r="E20" s="196">
        <v>8</v>
      </c>
      <c r="F20" s="197">
        <f t="shared" si="0"/>
        <v>0</v>
      </c>
      <c r="G20" s="156"/>
      <c r="H20" s="153"/>
      <c r="I20" s="199">
        <f t="shared" si="1"/>
        <v>0</v>
      </c>
      <c r="J20" s="200">
        <f t="shared" si="2"/>
        <v>0</v>
      </c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</row>
    <row r="21" spans="1:44" s="201" customFormat="1" ht="15" customHeight="1" x14ac:dyDescent="0.25">
      <c r="A21" s="202">
        <v>3.05</v>
      </c>
      <c r="B21" s="165" t="s">
        <v>143</v>
      </c>
      <c r="C21" s="194" t="s">
        <v>20</v>
      </c>
      <c r="D21" s="18">
        <v>0</v>
      </c>
      <c r="E21" s="196">
        <v>8</v>
      </c>
      <c r="F21" s="197">
        <f t="shared" si="0"/>
        <v>0</v>
      </c>
      <c r="G21" s="156"/>
      <c r="H21" s="153"/>
      <c r="I21" s="199">
        <f t="shared" si="1"/>
        <v>0</v>
      </c>
      <c r="J21" s="200">
        <f t="shared" si="2"/>
        <v>0</v>
      </c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</row>
    <row r="22" spans="1:44" s="201" customFormat="1" ht="15" customHeight="1" x14ac:dyDescent="0.25">
      <c r="A22" s="202"/>
      <c r="B22" s="165" t="s">
        <v>144</v>
      </c>
      <c r="C22" s="194" t="s">
        <v>20</v>
      </c>
      <c r="D22" s="18">
        <v>0</v>
      </c>
      <c r="E22" s="196">
        <v>5</v>
      </c>
      <c r="F22" s="197">
        <f t="shared" si="0"/>
        <v>0</v>
      </c>
      <c r="G22" s="156"/>
      <c r="H22" s="153"/>
      <c r="I22" s="199">
        <f t="shared" si="1"/>
        <v>0</v>
      </c>
      <c r="J22" s="200">
        <f t="shared" si="2"/>
        <v>0</v>
      </c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</row>
    <row r="23" spans="1:44" s="201" customFormat="1" ht="15" customHeight="1" x14ac:dyDescent="0.25">
      <c r="A23" s="202"/>
      <c r="B23" s="165" t="s">
        <v>145</v>
      </c>
      <c r="C23" s="194" t="s">
        <v>20</v>
      </c>
      <c r="D23" s="18">
        <v>0</v>
      </c>
      <c r="E23" s="196">
        <v>13</v>
      </c>
      <c r="F23" s="197">
        <f t="shared" si="0"/>
        <v>0</v>
      </c>
      <c r="G23" s="156"/>
      <c r="H23" s="153"/>
      <c r="I23" s="199">
        <f t="shared" si="1"/>
        <v>0</v>
      </c>
      <c r="J23" s="200">
        <f t="shared" si="2"/>
        <v>0</v>
      </c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</row>
    <row r="24" spans="1:44" s="201" customFormat="1" ht="15" customHeight="1" x14ac:dyDescent="0.25">
      <c r="A24" s="202">
        <v>3.06</v>
      </c>
      <c r="B24" s="165" t="s">
        <v>146</v>
      </c>
      <c r="C24" s="194" t="s">
        <v>20</v>
      </c>
      <c r="D24" s="18">
        <v>0</v>
      </c>
      <c r="E24" s="196">
        <v>2</v>
      </c>
      <c r="F24" s="197">
        <f t="shared" si="0"/>
        <v>0</v>
      </c>
      <c r="G24" s="156"/>
      <c r="H24" s="153"/>
      <c r="I24" s="199">
        <f t="shared" si="1"/>
        <v>0</v>
      </c>
      <c r="J24" s="200">
        <f t="shared" si="2"/>
        <v>0</v>
      </c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</row>
    <row r="25" spans="1:44" s="201" customFormat="1" ht="15" customHeight="1" x14ac:dyDescent="0.25">
      <c r="A25" s="202">
        <v>3.07</v>
      </c>
      <c r="B25" s="165" t="s">
        <v>147</v>
      </c>
      <c r="C25" s="194" t="s">
        <v>22</v>
      </c>
      <c r="D25" s="18">
        <v>0</v>
      </c>
      <c r="E25" s="196">
        <v>175</v>
      </c>
      <c r="F25" s="197">
        <f t="shared" si="0"/>
        <v>0</v>
      </c>
      <c r="G25" s="156"/>
      <c r="H25" s="153"/>
      <c r="I25" s="199">
        <f t="shared" si="1"/>
        <v>0</v>
      </c>
      <c r="J25" s="200">
        <f t="shared" si="2"/>
        <v>0</v>
      </c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</row>
    <row r="26" spans="1:44" s="201" customFormat="1" ht="15" customHeight="1" x14ac:dyDescent="0.25">
      <c r="A26" s="202">
        <v>3.08</v>
      </c>
      <c r="B26" s="165" t="s">
        <v>148</v>
      </c>
      <c r="C26" s="194" t="s">
        <v>22</v>
      </c>
      <c r="D26" s="18">
        <v>0</v>
      </c>
      <c r="E26" s="196">
        <v>250</v>
      </c>
      <c r="F26" s="197">
        <f t="shared" si="0"/>
        <v>0</v>
      </c>
      <c r="G26" s="156"/>
      <c r="H26" s="153"/>
      <c r="I26" s="199">
        <f t="shared" si="1"/>
        <v>0</v>
      </c>
      <c r="J26" s="200">
        <f t="shared" si="2"/>
        <v>0</v>
      </c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</row>
    <row r="27" spans="1:44" s="201" customFormat="1" ht="15" customHeight="1" x14ac:dyDescent="0.25">
      <c r="A27" s="202">
        <v>3.09</v>
      </c>
      <c r="B27" s="165" t="s">
        <v>149</v>
      </c>
      <c r="C27" s="194" t="s">
        <v>20</v>
      </c>
      <c r="D27" s="18">
        <v>0</v>
      </c>
      <c r="E27" s="196">
        <v>5</v>
      </c>
      <c r="F27" s="197">
        <f t="shared" si="0"/>
        <v>0</v>
      </c>
      <c r="G27" s="156"/>
      <c r="H27" s="153"/>
      <c r="I27" s="199">
        <f t="shared" si="1"/>
        <v>0</v>
      </c>
      <c r="J27" s="200">
        <f t="shared" si="2"/>
        <v>0</v>
      </c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</row>
    <row r="28" spans="1:44" s="201" customFormat="1" ht="15" customHeight="1" x14ac:dyDescent="0.25">
      <c r="A28" s="193">
        <v>3.1</v>
      </c>
      <c r="B28" s="165" t="s">
        <v>150</v>
      </c>
      <c r="C28" s="194" t="s">
        <v>20</v>
      </c>
      <c r="D28" s="18">
        <v>0</v>
      </c>
      <c r="E28" s="196">
        <v>2</v>
      </c>
      <c r="F28" s="197">
        <f t="shared" si="0"/>
        <v>0</v>
      </c>
      <c r="G28" s="156"/>
      <c r="H28" s="153"/>
      <c r="I28" s="199">
        <f t="shared" si="1"/>
        <v>0</v>
      </c>
      <c r="J28" s="200">
        <f t="shared" si="2"/>
        <v>0</v>
      </c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</row>
    <row r="29" spans="1:44" s="201" customFormat="1" ht="15" customHeight="1" x14ac:dyDescent="0.25">
      <c r="A29" s="202">
        <v>3.11</v>
      </c>
      <c r="B29" s="165" t="s">
        <v>151</v>
      </c>
      <c r="C29" s="194" t="s">
        <v>20</v>
      </c>
      <c r="D29" s="18">
        <v>0</v>
      </c>
      <c r="E29" s="196">
        <v>1</v>
      </c>
      <c r="F29" s="197">
        <f t="shared" si="0"/>
        <v>0</v>
      </c>
      <c r="G29" s="156"/>
      <c r="H29" s="153"/>
      <c r="I29" s="199">
        <f t="shared" si="1"/>
        <v>0</v>
      </c>
      <c r="J29" s="200">
        <f t="shared" si="2"/>
        <v>0</v>
      </c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</row>
    <row r="30" spans="1:44" s="201" customFormat="1" ht="15" customHeight="1" x14ac:dyDescent="0.25">
      <c r="A30" s="202">
        <v>3.12</v>
      </c>
      <c r="B30" s="165" t="s">
        <v>152</v>
      </c>
      <c r="C30" s="194" t="s">
        <v>20</v>
      </c>
      <c r="D30" s="18">
        <v>0</v>
      </c>
      <c r="E30" s="196">
        <v>10</v>
      </c>
      <c r="F30" s="197">
        <f t="shared" si="0"/>
        <v>0</v>
      </c>
      <c r="G30" s="156"/>
      <c r="H30" s="153"/>
      <c r="I30" s="199">
        <f t="shared" si="1"/>
        <v>0</v>
      </c>
      <c r="J30" s="200">
        <f t="shared" si="2"/>
        <v>0</v>
      </c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</row>
    <row r="31" spans="1:44" s="201" customFormat="1" ht="15" customHeight="1" x14ac:dyDescent="0.25">
      <c r="A31" s="202">
        <v>3.13</v>
      </c>
      <c r="B31" s="165" t="s">
        <v>163</v>
      </c>
      <c r="C31" s="194" t="s">
        <v>22</v>
      </c>
      <c r="D31" s="18"/>
      <c r="E31" s="196">
        <v>2000</v>
      </c>
      <c r="F31" s="197">
        <f t="shared" si="0"/>
        <v>0</v>
      </c>
      <c r="G31" s="156"/>
      <c r="H31" s="153"/>
      <c r="I31" s="199">
        <f t="shared" si="1"/>
        <v>0</v>
      </c>
      <c r="J31" s="200">
        <f t="shared" si="2"/>
        <v>0</v>
      </c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</row>
    <row r="32" spans="1:44" s="201" customFormat="1" ht="15" customHeight="1" x14ac:dyDescent="0.25">
      <c r="A32" s="202"/>
      <c r="B32" s="165" t="s">
        <v>153</v>
      </c>
      <c r="C32" s="194" t="s">
        <v>22</v>
      </c>
      <c r="D32" s="18">
        <v>0</v>
      </c>
      <c r="E32" s="196">
        <v>2500</v>
      </c>
      <c r="F32" s="197">
        <f t="shared" si="0"/>
        <v>0</v>
      </c>
      <c r="G32" s="156"/>
      <c r="H32" s="153"/>
      <c r="I32" s="199">
        <f t="shared" si="1"/>
        <v>0</v>
      </c>
      <c r="J32" s="200">
        <f t="shared" si="2"/>
        <v>0</v>
      </c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</row>
    <row r="33" spans="1:44" s="201" customFormat="1" ht="15" customHeight="1" x14ac:dyDescent="0.25">
      <c r="A33" s="202"/>
      <c r="B33" s="165" t="s">
        <v>154</v>
      </c>
      <c r="C33" s="194" t="s">
        <v>22</v>
      </c>
      <c r="D33" s="18">
        <v>0</v>
      </c>
      <c r="E33" s="196">
        <v>3000</v>
      </c>
      <c r="F33" s="197">
        <f t="shared" si="0"/>
        <v>0</v>
      </c>
      <c r="G33" s="156"/>
      <c r="H33" s="153"/>
      <c r="I33" s="199">
        <f t="shared" si="1"/>
        <v>0</v>
      </c>
      <c r="J33" s="200">
        <f t="shared" si="2"/>
        <v>0</v>
      </c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</row>
    <row r="34" spans="1:44" s="201" customFormat="1" ht="15" customHeight="1" x14ac:dyDescent="0.25">
      <c r="A34" s="202">
        <v>3.14</v>
      </c>
      <c r="B34" s="165" t="s">
        <v>554</v>
      </c>
      <c r="C34" s="194" t="s">
        <v>22</v>
      </c>
      <c r="D34" s="18">
        <v>0</v>
      </c>
      <c r="E34" s="196">
        <v>5000</v>
      </c>
      <c r="F34" s="197">
        <f t="shared" si="0"/>
        <v>0</v>
      </c>
      <c r="G34" s="156"/>
      <c r="H34" s="153"/>
      <c r="I34" s="199">
        <f t="shared" si="1"/>
        <v>0</v>
      </c>
      <c r="J34" s="200">
        <f t="shared" si="2"/>
        <v>0</v>
      </c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</row>
    <row r="35" spans="1:44" s="201" customFormat="1" ht="15" customHeight="1" x14ac:dyDescent="0.25">
      <c r="A35" s="202"/>
      <c r="B35" s="165" t="s">
        <v>155</v>
      </c>
      <c r="C35" s="194" t="s">
        <v>6</v>
      </c>
      <c r="D35" s="18">
        <v>0</v>
      </c>
      <c r="E35" s="196">
        <v>1000</v>
      </c>
      <c r="F35" s="197">
        <f t="shared" si="0"/>
        <v>0</v>
      </c>
      <c r="G35" s="156"/>
      <c r="H35" s="153"/>
      <c r="I35" s="199">
        <f t="shared" si="1"/>
        <v>0</v>
      </c>
      <c r="J35" s="200">
        <f t="shared" si="2"/>
        <v>0</v>
      </c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</row>
    <row r="36" spans="1:44" s="201" customFormat="1" ht="15" customHeight="1" x14ac:dyDescent="0.25">
      <c r="A36" s="202">
        <v>3.15</v>
      </c>
      <c r="B36" s="165" t="s">
        <v>230</v>
      </c>
      <c r="C36" s="194" t="s">
        <v>20</v>
      </c>
      <c r="D36" s="18">
        <v>0</v>
      </c>
      <c r="E36" s="196">
        <v>5.75</v>
      </c>
      <c r="F36" s="197">
        <f t="shared" si="0"/>
        <v>0</v>
      </c>
      <c r="G36" s="156"/>
      <c r="H36" s="153"/>
      <c r="I36" s="199">
        <f t="shared" si="1"/>
        <v>0</v>
      </c>
      <c r="J36" s="200">
        <f t="shared" si="2"/>
        <v>0</v>
      </c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</row>
    <row r="37" spans="1:44" s="201" customFormat="1" ht="15" customHeight="1" x14ac:dyDescent="0.25">
      <c r="A37" s="202">
        <v>3.16</v>
      </c>
      <c r="B37" s="165" t="s">
        <v>229</v>
      </c>
      <c r="C37" s="194" t="s">
        <v>12</v>
      </c>
      <c r="D37" s="18">
        <v>0</v>
      </c>
      <c r="E37" s="196">
        <v>82.5</v>
      </c>
      <c r="F37" s="197">
        <f t="shared" si="0"/>
        <v>0</v>
      </c>
      <c r="G37" s="156"/>
      <c r="H37" s="153"/>
      <c r="I37" s="199">
        <f t="shared" si="1"/>
        <v>0</v>
      </c>
      <c r="J37" s="200">
        <f t="shared" si="2"/>
        <v>0</v>
      </c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</row>
    <row r="38" spans="1:44" s="201" customFormat="1" ht="15" customHeight="1" x14ac:dyDescent="0.25">
      <c r="A38" s="202">
        <v>3.17</v>
      </c>
      <c r="B38" s="165" t="s">
        <v>555</v>
      </c>
      <c r="C38" s="194" t="s">
        <v>12</v>
      </c>
      <c r="D38" s="18">
        <v>0</v>
      </c>
      <c r="E38" s="196">
        <v>10</v>
      </c>
      <c r="F38" s="197">
        <f t="shared" si="0"/>
        <v>0</v>
      </c>
      <c r="G38" s="156"/>
      <c r="H38" s="153"/>
      <c r="I38" s="199">
        <f t="shared" si="1"/>
        <v>0</v>
      </c>
      <c r="J38" s="200">
        <f t="shared" si="2"/>
        <v>0</v>
      </c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</row>
    <row r="39" spans="1:44" s="201" customFormat="1" ht="15" customHeight="1" x14ac:dyDescent="0.25">
      <c r="A39" s="202"/>
      <c r="B39" s="165" t="s">
        <v>556</v>
      </c>
      <c r="C39" s="194" t="s">
        <v>12</v>
      </c>
      <c r="D39" s="18">
        <v>0</v>
      </c>
      <c r="E39" s="196">
        <v>20</v>
      </c>
      <c r="F39" s="197">
        <f t="shared" si="0"/>
        <v>0</v>
      </c>
      <c r="G39" s="156"/>
      <c r="H39" s="153"/>
      <c r="I39" s="199">
        <f t="shared" si="1"/>
        <v>0</v>
      </c>
      <c r="J39" s="200">
        <f t="shared" si="2"/>
        <v>0</v>
      </c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</row>
    <row r="40" spans="1:44" s="201" customFormat="1" ht="15" customHeight="1" x14ac:dyDescent="0.25">
      <c r="A40" s="202"/>
      <c r="B40" s="165" t="s">
        <v>557</v>
      </c>
      <c r="C40" s="194" t="s">
        <v>12</v>
      </c>
      <c r="D40" s="18">
        <v>0</v>
      </c>
      <c r="E40" s="196">
        <v>30</v>
      </c>
      <c r="F40" s="197">
        <f t="shared" si="0"/>
        <v>0</v>
      </c>
      <c r="G40" s="156"/>
      <c r="H40" s="153"/>
      <c r="I40" s="199">
        <f t="shared" si="1"/>
        <v>0</v>
      </c>
      <c r="J40" s="200">
        <f t="shared" si="2"/>
        <v>0</v>
      </c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</row>
    <row r="41" spans="1:44" s="201" customFormat="1" ht="15" customHeight="1" x14ac:dyDescent="0.25">
      <c r="A41" s="202"/>
      <c r="B41" s="165" t="s">
        <v>558</v>
      </c>
      <c r="C41" s="194" t="s">
        <v>12</v>
      </c>
      <c r="D41" s="18">
        <v>0</v>
      </c>
      <c r="E41" s="196">
        <v>40</v>
      </c>
      <c r="F41" s="197">
        <f t="shared" si="0"/>
        <v>0</v>
      </c>
      <c r="G41" s="156"/>
      <c r="H41" s="153"/>
      <c r="I41" s="199">
        <f>+E41*H41</f>
        <v>0</v>
      </c>
      <c r="J41" s="200">
        <f>IF(D41=0,,H41/D41)</f>
        <v>0</v>
      </c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</row>
    <row r="42" spans="1:44" s="201" customFormat="1" ht="15" customHeight="1" x14ac:dyDescent="0.25">
      <c r="A42" s="202"/>
      <c r="B42" s="165" t="s">
        <v>559</v>
      </c>
      <c r="C42" s="194" t="s">
        <v>12</v>
      </c>
      <c r="D42" s="18">
        <v>0</v>
      </c>
      <c r="E42" s="196">
        <v>60</v>
      </c>
      <c r="F42" s="197">
        <f t="shared" si="0"/>
        <v>0</v>
      </c>
      <c r="G42" s="156"/>
      <c r="H42" s="153"/>
      <c r="I42" s="199">
        <f t="shared" ref="I42:I65" si="3">+E42*H42</f>
        <v>0</v>
      </c>
      <c r="J42" s="200">
        <f t="shared" ref="J42:J65" si="4">IF(D42=0,,H42/D42)</f>
        <v>0</v>
      </c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</row>
    <row r="43" spans="1:44" s="201" customFormat="1" ht="15" customHeight="1" x14ac:dyDescent="0.25">
      <c r="A43" s="202">
        <v>3.18</v>
      </c>
      <c r="B43" s="165" t="s">
        <v>227</v>
      </c>
      <c r="C43" s="194" t="s">
        <v>12</v>
      </c>
      <c r="D43" s="18">
        <v>0</v>
      </c>
      <c r="E43" s="196">
        <v>60</v>
      </c>
      <c r="F43" s="197">
        <f t="shared" si="0"/>
        <v>0</v>
      </c>
      <c r="G43" s="156"/>
      <c r="H43" s="153"/>
      <c r="I43" s="199">
        <f t="shared" si="3"/>
        <v>0</v>
      </c>
      <c r="J43" s="200">
        <f t="shared" si="4"/>
        <v>0</v>
      </c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</row>
    <row r="44" spans="1:44" s="201" customFormat="1" ht="15" customHeight="1" x14ac:dyDescent="0.25">
      <c r="A44" s="202"/>
      <c r="B44" s="165" t="s">
        <v>228</v>
      </c>
      <c r="C44" s="194" t="s">
        <v>12</v>
      </c>
      <c r="D44" s="18">
        <v>0</v>
      </c>
      <c r="E44" s="196">
        <v>150</v>
      </c>
      <c r="F44" s="197">
        <f t="shared" si="0"/>
        <v>0</v>
      </c>
      <c r="G44" s="156"/>
      <c r="H44" s="153"/>
      <c r="I44" s="199">
        <f t="shared" si="3"/>
        <v>0</v>
      </c>
      <c r="J44" s="200">
        <f t="shared" si="4"/>
        <v>0</v>
      </c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</row>
    <row r="45" spans="1:44" s="201" customFormat="1" ht="15" customHeight="1" x14ac:dyDescent="0.25">
      <c r="A45" s="202">
        <v>3.19</v>
      </c>
      <c r="B45" s="165" t="s">
        <v>226</v>
      </c>
      <c r="C45" s="194" t="s">
        <v>12</v>
      </c>
      <c r="D45" s="18">
        <v>0</v>
      </c>
      <c r="E45" s="196">
        <v>60</v>
      </c>
      <c r="F45" s="197">
        <f t="shared" si="0"/>
        <v>0</v>
      </c>
      <c r="G45" s="156"/>
      <c r="H45" s="153"/>
      <c r="I45" s="199">
        <f t="shared" si="3"/>
        <v>0</v>
      </c>
      <c r="J45" s="200">
        <f t="shared" si="4"/>
        <v>0</v>
      </c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</row>
    <row r="46" spans="1:44" s="201" customFormat="1" ht="15" customHeight="1" x14ac:dyDescent="0.25">
      <c r="A46" s="193">
        <v>3.2</v>
      </c>
      <c r="B46" s="165" t="s">
        <v>225</v>
      </c>
      <c r="C46" s="194" t="s">
        <v>22</v>
      </c>
      <c r="D46" s="18">
        <v>0</v>
      </c>
      <c r="E46" s="196">
        <v>260</v>
      </c>
      <c r="F46" s="197">
        <f t="shared" si="0"/>
        <v>0</v>
      </c>
      <c r="G46" s="156"/>
      <c r="H46" s="153"/>
      <c r="I46" s="199">
        <f t="shared" si="3"/>
        <v>0</v>
      </c>
      <c r="J46" s="200">
        <f t="shared" si="4"/>
        <v>0</v>
      </c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</row>
    <row r="47" spans="1:44" s="201" customFormat="1" ht="15" customHeight="1" x14ac:dyDescent="0.25">
      <c r="A47" s="202">
        <v>3.21</v>
      </c>
      <c r="B47" s="165" t="s">
        <v>224</v>
      </c>
      <c r="C47" s="194" t="s">
        <v>20</v>
      </c>
      <c r="D47" s="18">
        <v>0</v>
      </c>
      <c r="E47" s="196">
        <v>250</v>
      </c>
      <c r="F47" s="197">
        <f t="shared" si="0"/>
        <v>0</v>
      </c>
      <c r="G47" s="156"/>
      <c r="H47" s="153"/>
      <c r="I47" s="199">
        <f t="shared" si="3"/>
        <v>0</v>
      </c>
      <c r="J47" s="200">
        <f t="shared" si="4"/>
        <v>0</v>
      </c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</row>
    <row r="48" spans="1:44" s="201" customFormat="1" ht="15" customHeight="1" x14ac:dyDescent="0.25">
      <c r="A48" s="202">
        <v>3.22</v>
      </c>
      <c r="B48" s="165" t="s">
        <v>223</v>
      </c>
      <c r="C48" s="194" t="s">
        <v>12</v>
      </c>
      <c r="D48" s="18">
        <v>0</v>
      </c>
      <c r="E48" s="196">
        <v>6</v>
      </c>
      <c r="F48" s="197">
        <f t="shared" si="0"/>
        <v>0</v>
      </c>
      <c r="G48" s="156"/>
      <c r="H48" s="153"/>
      <c r="I48" s="199">
        <f t="shared" si="3"/>
        <v>0</v>
      </c>
      <c r="J48" s="200">
        <f t="shared" si="4"/>
        <v>0</v>
      </c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</row>
    <row r="49" spans="1:44" s="201" customFormat="1" ht="15" customHeight="1" x14ac:dyDescent="0.25">
      <c r="A49" s="202">
        <v>3.23</v>
      </c>
      <c r="B49" s="165" t="s">
        <v>222</v>
      </c>
      <c r="C49" s="194" t="s">
        <v>20</v>
      </c>
      <c r="D49" s="18">
        <v>0</v>
      </c>
      <c r="E49" s="196">
        <v>60</v>
      </c>
      <c r="F49" s="197">
        <f t="shared" si="0"/>
        <v>0</v>
      </c>
      <c r="G49" s="156"/>
      <c r="H49" s="153"/>
      <c r="I49" s="199">
        <f t="shared" si="3"/>
        <v>0</v>
      </c>
      <c r="J49" s="200">
        <f t="shared" si="4"/>
        <v>0</v>
      </c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</row>
    <row r="50" spans="1:44" s="201" customFormat="1" ht="15" customHeight="1" x14ac:dyDescent="0.25">
      <c r="A50" s="202">
        <v>3.24</v>
      </c>
      <c r="B50" s="165" t="s">
        <v>156</v>
      </c>
      <c r="C50" s="194" t="s">
        <v>22</v>
      </c>
      <c r="D50" s="18">
        <v>0</v>
      </c>
      <c r="E50" s="196">
        <v>2500</v>
      </c>
      <c r="F50" s="197">
        <f t="shared" si="0"/>
        <v>0</v>
      </c>
      <c r="G50" s="156"/>
      <c r="H50" s="153"/>
      <c r="I50" s="199">
        <f t="shared" si="3"/>
        <v>0</v>
      </c>
      <c r="J50" s="200">
        <f t="shared" si="4"/>
        <v>0</v>
      </c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</row>
    <row r="51" spans="1:44" s="201" customFormat="1" ht="15" customHeight="1" x14ac:dyDescent="0.25">
      <c r="A51" s="202">
        <v>3.25</v>
      </c>
      <c r="B51" s="165" t="s">
        <v>221</v>
      </c>
      <c r="C51" s="194" t="s">
        <v>22</v>
      </c>
      <c r="D51" s="18">
        <v>0</v>
      </c>
      <c r="E51" s="196">
        <v>1800</v>
      </c>
      <c r="F51" s="197">
        <f t="shared" si="0"/>
        <v>0</v>
      </c>
      <c r="G51" s="156"/>
      <c r="H51" s="153"/>
      <c r="I51" s="199">
        <f t="shared" si="3"/>
        <v>0</v>
      </c>
      <c r="J51" s="200">
        <f t="shared" si="4"/>
        <v>0</v>
      </c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</row>
    <row r="52" spans="1:44" s="201" customFormat="1" ht="15" customHeight="1" x14ac:dyDescent="0.25">
      <c r="A52" s="202">
        <v>3.26</v>
      </c>
      <c r="B52" s="165" t="s">
        <v>157</v>
      </c>
      <c r="C52" s="194" t="s">
        <v>20</v>
      </c>
      <c r="D52" s="18">
        <v>0</v>
      </c>
      <c r="E52" s="196">
        <v>3</v>
      </c>
      <c r="F52" s="197">
        <f t="shared" si="0"/>
        <v>0</v>
      </c>
      <c r="G52" s="156"/>
      <c r="H52" s="153"/>
      <c r="I52" s="199">
        <f t="shared" si="3"/>
        <v>0</v>
      </c>
      <c r="J52" s="200">
        <f t="shared" si="4"/>
        <v>0</v>
      </c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</row>
    <row r="53" spans="1:44" s="201" customFormat="1" ht="15" customHeight="1" x14ac:dyDescent="0.25">
      <c r="A53" s="202">
        <v>3.27</v>
      </c>
      <c r="B53" s="165" t="s">
        <v>158</v>
      </c>
      <c r="C53" s="194" t="s">
        <v>20</v>
      </c>
      <c r="D53" s="18">
        <v>0</v>
      </c>
      <c r="E53" s="196">
        <v>16</v>
      </c>
      <c r="F53" s="197">
        <f t="shared" si="0"/>
        <v>0</v>
      </c>
      <c r="G53" s="156"/>
      <c r="H53" s="153"/>
      <c r="I53" s="199">
        <f t="shared" si="3"/>
        <v>0</v>
      </c>
      <c r="J53" s="200">
        <f t="shared" si="4"/>
        <v>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</row>
    <row r="54" spans="1:44" s="201" customFormat="1" ht="15" customHeight="1" x14ac:dyDescent="0.25">
      <c r="A54" s="202">
        <v>3.28</v>
      </c>
      <c r="B54" s="165" t="s">
        <v>159</v>
      </c>
      <c r="C54" s="194" t="s">
        <v>20</v>
      </c>
      <c r="D54" s="18">
        <v>0</v>
      </c>
      <c r="E54" s="196">
        <v>50</v>
      </c>
      <c r="F54" s="197">
        <f t="shared" si="0"/>
        <v>0</v>
      </c>
      <c r="G54" s="156"/>
      <c r="H54" s="153"/>
      <c r="I54" s="199">
        <f t="shared" si="3"/>
        <v>0</v>
      </c>
      <c r="J54" s="200">
        <f t="shared" si="4"/>
        <v>0</v>
      </c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</row>
    <row r="55" spans="1:44" s="201" customFormat="1" ht="15" customHeight="1" x14ac:dyDescent="0.25">
      <c r="A55" s="202">
        <v>3.29</v>
      </c>
      <c r="B55" s="165" t="s">
        <v>160</v>
      </c>
      <c r="C55" s="194" t="s">
        <v>137</v>
      </c>
      <c r="D55" s="18">
        <v>0</v>
      </c>
      <c r="E55" s="196">
        <v>0.25</v>
      </c>
      <c r="F55" s="197">
        <f t="shared" si="0"/>
        <v>0</v>
      </c>
      <c r="G55" s="156"/>
      <c r="H55" s="153"/>
      <c r="I55" s="199">
        <f t="shared" si="3"/>
        <v>0</v>
      </c>
      <c r="J55" s="200">
        <f t="shared" si="4"/>
        <v>0</v>
      </c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</row>
    <row r="56" spans="1:44" s="201" customFormat="1" ht="15" customHeight="1" x14ac:dyDescent="0.25">
      <c r="A56" s="193">
        <v>3.3</v>
      </c>
      <c r="B56" s="165" t="s">
        <v>560</v>
      </c>
      <c r="C56" s="194" t="s">
        <v>6</v>
      </c>
      <c r="D56" s="18">
        <v>0</v>
      </c>
      <c r="E56" s="196">
        <v>1500</v>
      </c>
      <c r="F56" s="197">
        <f t="shared" si="0"/>
        <v>0</v>
      </c>
      <c r="G56" s="156"/>
      <c r="H56" s="153"/>
      <c r="I56" s="199">
        <f t="shared" si="3"/>
        <v>0</v>
      </c>
      <c r="J56" s="200">
        <f t="shared" si="4"/>
        <v>0</v>
      </c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</row>
    <row r="57" spans="1:44" s="201" customFormat="1" ht="15" customHeight="1" x14ac:dyDescent="0.25">
      <c r="A57" s="202">
        <v>3.31</v>
      </c>
      <c r="B57" s="165" t="s">
        <v>161</v>
      </c>
      <c r="C57" s="194" t="s">
        <v>6</v>
      </c>
      <c r="D57" s="18">
        <v>0</v>
      </c>
      <c r="E57" s="196">
        <v>2500</v>
      </c>
      <c r="F57" s="197">
        <f t="shared" si="0"/>
        <v>0</v>
      </c>
      <c r="G57" s="156"/>
      <c r="H57" s="153"/>
      <c r="I57" s="199">
        <f t="shared" si="3"/>
        <v>0</v>
      </c>
      <c r="J57" s="200">
        <f t="shared" si="4"/>
        <v>0</v>
      </c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</row>
    <row r="58" spans="1:44" s="201" customFormat="1" ht="15" customHeight="1" x14ac:dyDescent="0.25">
      <c r="A58" s="202">
        <v>3.32</v>
      </c>
      <c r="B58" s="165" t="s">
        <v>561</v>
      </c>
      <c r="C58" s="194" t="s">
        <v>6</v>
      </c>
      <c r="D58" s="18">
        <v>0</v>
      </c>
      <c r="E58" s="196">
        <v>3000</v>
      </c>
      <c r="F58" s="197">
        <f t="shared" si="0"/>
        <v>0</v>
      </c>
      <c r="G58" s="156"/>
      <c r="H58" s="153"/>
      <c r="I58" s="199">
        <f t="shared" si="3"/>
        <v>0</v>
      </c>
      <c r="J58" s="200">
        <f t="shared" si="4"/>
        <v>0</v>
      </c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</row>
    <row r="59" spans="1:44" s="201" customFormat="1" ht="15" customHeight="1" x14ac:dyDescent="0.25">
      <c r="A59" s="202">
        <v>3.33</v>
      </c>
      <c r="B59" s="165" t="s">
        <v>162</v>
      </c>
      <c r="C59" s="194" t="s">
        <v>12</v>
      </c>
      <c r="D59" s="18">
        <v>0</v>
      </c>
      <c r="E59" s="196">
        <v>8</v>
      </c>
      <c r="F59" s="197">
        <f t="shared" si="0"/>
        <v>0</v>
      </c>
      <c r="G59" s="156"/>
      <c r="H59" s="153"/>
      <c r="I59" s="199">
        <f t="shared" si="3"/>
        <v>0</v>
      </c>
      <c r="J59" s="200">
        <f t="shared" si="4"/>
        <v>0</v>
      </c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</row>
    <row r="60" spans="1:44" s="201" customFormat="1" ht="15" customHeight="1" x14ac:dyDescent="0.25">
      <c r="A60" s="202">
        <v>3.34</v>
      </c>
      <c r="B60" s="165" t="s">
        <v>231</v>
      </c>
      <c r="C60" s="194" t="s">
        <v>12</v>
      </c>
      <c r="D60" s="18">
        <v>0</v>
      </c>
      <c r="E60" s="196">
        <v>7.5</v>
      </c>
      <c r="F60" s="197">
        <f t="shared" si="0"/>
        <v>0</v>
      </c>
      <c r="G60" s="156"/>
      <c r="H60" s="153"/>
      <c r="I60" s="199">
        <f t="shared" si="3"/>
        <v>0</v>
      </c>
      <c r="J60" s="200">
        <f t="shared" si="4"/>
        <v>0</v>
      </c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</row>
    <row r="61" spans="1:44" s="201" customFormat="1" ht="15" customHeight="1" x14ac:dyDescent="0.25">
      <c r="A61" s="202">
        <v>3.35</v>
      </c>
      <c r="B61" s="165" t="s">
        <v>218</v>
      </c>
      <c r="C61" s="194" t="s">
        <v>6</v>
      </c>
      <c r="D61" s="18">
        <v>0</v>
      </c>
      <c r="E61" s="196">
        <v>3750</v>
      </c>
      <c r="F61" s="197">
        <f t="shared" si="0"/>
        <v>0</v>
      </c>
      <c r="G61" s="156"/>
      <c r="H61" s="153"/>
      <c r="I61" s="199">
        <f t="shared" si="3"/>
        <v>0</v>
      </c>
      <c r="J61" s="200">
        <f t="shared" si="4"/>
        <v>0</v>
      </c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</row>
    <row r="62" spans="1:44" s="201" customFormat="1" ht="15" customHeight="1" x14ac:dyDescent="0.25">
      <c r="A62" s="202">
        <v>3.36</v>
      </c>
      <c r="B62" s="165" t="s">
        <v>217</v>
      </c>
      <c r="C62" s="194" t="s">
        <v>12</v>
      </c>
      <c r="D62" s="18">
        <v>0</v>
      </c>
      <c r="E62" s="196">
        <v>15</v>
      </c>
      <c r="F62" s="197">
        <f t="shared" si="0"/>
        <v>0</v>
      </c>
      <c r="G62" s="156"/>
      <c r="H62" s="153"/>
      <c r="I62" s="199">
        <f t="shared" si="3"/>
        <v>0</v>
      </c>
      <c r="J62" s="200">
        <f t="shared" si="4"/>
        <v>0</v>
      </c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</row>
    <row r="63" spans="1:44" s="201" customFormat="1" ht="15" customHeight="1" x14ac:dyDescent="0.25">
      <c r="A63" s="202">
        <v>3.37</v>
      </c>
      <c r="B63" s="165" t="s">
        <v>562</v>
      </c>
      <c r="C63" s="194" t="s">
        <v>12</v>
      </c>
      <c r="D63" s="18">
        <v>0</v>
      </c>
      <c r="E63" s="196">
        <v>25</v>
      </c>
      <c r="F63" s="197">
        <f t="shared" si="0"/>
        <v>0</v>
      </c>
      <c r="G63" s="156"/>
      <c r="H63" s="153"/>
      <c r="I63" s="199">
        <f t="shared" si="3"/>
        <v>0</v>
      </c>
      <c r="J63" s="200">
        <f t="shared" si="4"/>
        <v>0</v>
      </c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</row>
    <row r="64" spans="1:44" s="201" customFormat="1" ht="15" customHeight="1" x14ac:dyDescent="0.25">
      <c r="A64" s="202">
        <v>3.38</v>
      </c>
      <c r="B64" s="165" t="s">
        <v>219</v>
      </c>
      <c r="C64" s="194" t="s">
        <v>20</v>
      </c>
      <c r="D64" s="18">
        <v>0</v>
      </c>
      <c r="E64" s="196">
        <v>10</v>
      </c>
      <c r="F64" s="197">
        <f t="shared" si="0"/>
        <v>0</v>
      </c>
      <c r="G64" s="156"/>
      <c r="H64" s="153"/>
      <c r="I64" s="199">
        <f t="shared" si="3"/>
        <v>0</v>
      </c>
      <c r="J64" s="200">
        <f t="shared" si="4"/>
        <v>0</v>
      </c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</row>
    <row r="65" spans="1:44" s="201" customFormat="1" ht="15" customHeight="1" x14ac:dyDescent="0.25">
      <c r="A65" s="202">
        <v>3.39</v>
      </c>
      <c r="B65" s="165" t="s">
        <v>220</v>
      </c>
      <c r="C65" s="194" t="s">
        <v>5</v>
      </c>
      <c r="D65" s="18">
        <v>0</v>
      </c>
      <c r="E65" s="196">
        <v>500</v>
      </c>
      <c r="F65" s="197">
        <f t="shared" si="0"/>
        <v>0</v>
      </c>
      <c r="G65" s="156"/>
      <c r="H65" s="153"/>
      <c r="I65" s="199">
        <f t="shared" si="3"/>
        <v>0</v>
      </c>
      <c r="J65" s="200">
        <f t="shared" si="4"/>
        <v>0</v>
      </c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</row>
    <row r="66" spans="1:44" s="201" customFormat="1" ht="30" customHeight="1" x14ac:dyDescent="0.25">
      <c r="A66" s="203"/>
      <c r="B66" s="186"/>
      <c r="C66" s="186"/>
      <c r="D66" s="186"/>
      <c r="E66" s="204" t="s">
        <v>240</v>
      </c>
      <c r="F66" s="205">
        <f>SUM(F15:F65)</f>
        <v>0</v>
      </c>
      <c r="G66" s="156"/>
      <c r="H66" s="206" t="s">
        <v>240</v>
      </c>
      <c r="I66" s="207">
        <f>SUM(I15:I65)</f>
        <v>0</v>
      </c>
      <c r="J66" s="208">
        <f>IFERROR(+I66/F66,0)</f>
        <v>0</v>
      </c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</row>
    <row r="67" spans="1:44" s="201" customFormat="1" ht="6.95" customHeight="1" x14ac:dyDescent="0.25">
      <c r="A67" s="209"/>
      <c r="B67" s="210"/>
      <c r="C67" s="210"/>
      <c r="D67" s="210"/>
      <c r="E67" s="211"/>
      <c r="F67" s="212"/>
      <c r="G67" s="156"/>
      <c r="H67" s="198"/>
      <c r="I67" s="199"/>
      <c r="J67" s="200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</row>
    <row r="68" spans="1:44" s="192" customFormat="1" ht="15" customHeight="1" x14ac:dyDescent="0.25">
      <c r="A68" s="448" t="s">
        <v>167</v>
      </c>
      <c r="B68" s="449"/>
      <c r="C68" s="185" t="s">
        <v>1</v>
      </c>
      <c r="D68" s="186" t="s">
        <v>0</v>
      </c>
      <c r="E68" s="213" t="s">
        <v>2</v>
      </c>
      <c r="F68" s="188" t="s">
        <v>3</v>
      </c>
      <c r="G68" s="156"/>
      <c r="H68" s="189" t="s">
        <v>0</v>
      </c>
      <c r="I68" s="190" t="s">
        <v>574</v>
      </c>
      <c r="J68" s="191" t="s">
        <v>575</v>
      </c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</row>
    <row r="69" spans="1:44" s="201" customFormat="1" ht="15" customHeight="1" x14ac:dyDescent="0.25">
      <c r="A69" s="450" t="s">
        <v>205</v>
      </c>
      <c r="B69" s="451"/>
      <c r="C69" s="194"/>
      <c r="D69" s="195"/>
      <c r="E69" s="196"/>
      <c r="F69" s="197"/>
      <c r="G69" s="156"/>
      <c r="H69" s="198"/>
      <c r="I69" s="199"/>
      <c r="J69" s="200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</row>
    <row r="70" spans="1:44" s="201" customFormat="1" ht="15" customHeight="1" x14ac:dyDescent="0.25">
      <c r="A70" s="214"/>
      <c r="B70" s="215" t="s">
        <v>492</v>
      </c>
      <c r="C70" s="194" t="s">
        <v>22</v>
      </c>
      <c r="D70" s="18"/>
      <c r="E70" s="196">
        <v>3000</v>
      </c>
      <c r="F70" s="197">
        <f>D70*E70</f>
        <v>0</v>
      </c>
      <c r="G70" s="156"/>
      <c r="H70" s="153"/>
      <c r="I70" s="199">
        <f>+E70*H70</f>
        <v>0</v>
      </c>
      <c r="J70" s="200">
        <f t="shared" ref="J70:J71" si="5">IF(D70=0,,H70/D70)</f>
        <v>0</v>
      </c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</row>
    <row r="71" spans="1:44" s="201" customFormat="1" ht="15" customHeight="1" x14ac:dyDescent="0.25">
      <c r="A71" s="214"/>
      <c r="B71" s="215" t="s">
        <v>206</v>
      </c>
      <c r="C71" s="194" t="s">
        <v>207</v>
      </c>
      <c r="D71" s="18">
        <v>0</v>
      </c>
      <c r="E71" s="196">
        <v>4</v>
      </c>
      <c r="F71" s="197">
        <f>D71*E71</f>
        <v>0</v>
      </c>
      <c r="G71" s="156"/>
      <c r="H71" s="153"/>
      <c r="I71" s="199">
        <f>+E71*H71</f>
        <v>0</v>
      </c>
      <c r="J71" s="200">
        <f t="shared" si="5"/>
        <v>0</v>
      </c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</row>
    <row r="72" spans="1:44" s="201" customFormat="1" ht="15" customHeight="1" x14ac:dyDescent="0.25">
      <c r="A72" s="450" t="s">
        <v>208</v>
      </c>
      <c r="B72" s="451"/>
      <c r="C72" s="194"/>
      <c r="D72" s="195"/>
      <c r="E72" s="196"/>
      <c r="F72" s="197"/>
      <c r="G72" s="156"/>
      <c r="H72" s="153"/>
      <c r="I72" s="199"/>
      <c r="J72" s="200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</row>
    <row r="73" spans="1:44" s="201" customFormat="1" ht="15" customHeight="1" x14ac:dyDescent="0.25">
      <c r="A73" s="214"/>
      <c r="B73" s="215" t="s">
        <v>493</v>
      </c>
      <c r="C73" s="194" t="s">
        <v>22</v>
      </c>
      <c r="D73" s="18">
        <v>0</v>
      </c>
      <c r="E73" s="196">
        <v>10000</v>
      </c>
      <c r="F73" s="197">
        <f>D73*E73</f>
        <v>0</v>
      </c>
      <c r="G73" s="156"/>
      <c r="H73" s="153"/>
      <c r="I73" s="199">
        <f>+E73*H73</f>
        <v>0</v>
      </c>
      <c r="J73" s="200">
        <f t="shared" ref="J73:J83" si="6">IF(D73=0,,H73/D73)</f>
        <v>0</v>
      </c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</row>
    <row r="74" spans="1:44" s="201" customFormat="1" ht="15" customHeight="1" x14ac:dyDescent="0.25">
      <c r="A74" s="214"/>
      <c r="B74" s="215" t="s">
        <v>494</v>
      </c>
      <c r="C74" s="194" t="s">
        <v>207</v>
      </c>
      <c r="D74" s="18">
        <v>0</v>
      </c>
      <c r="E74" s="196">
        <v>0.51</v>
      </c>
      <c r="F74" s="197">
        <f>D74*E74</f>
        <v>0</v>
      </c>
      <c r="G74" s="156"/>
      <c r="H74" s="153"/>
      <c r="I74" s="199">
        <f t="shared" ref="I74:I83" si="7">+E74*H74</f>
        <v>0</v>
      </c>
      <c r="J74" s="200">
        <f t="shared" si="6"/>
        <v>0</v>
      </c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</row>
    <row r="75" spans="1:44" s="201" customFormat="1" ht="15" customHeight="1" x14ac:dyDescent="0.25">
      <c r="A75" s="193"/>
      <c r="B75" s="216" t="s">
        <v>168</v>
      </c>
      <c r="C75" s="194" t="s">
        <v>96</v>
      </c>
      <c r="D75" s="18">
        <v>0</v>
      </c>
      <c r="E75" s="8">
        <v>0</v>
      </c>
      <c r="F75" s="197">
        <f t="shared" ref="F75:F77" si="8">D75*E75</f>
        <v>0</v>
      </c>
      <c r="G75" s="156"/>
      <c r="H75" s="153"/>
      <c r="I75" s="199">
        <f t="shared" si="7"/>
        <v>0</v>
      </c>
      <c r="J75" s="200">
        <f t="shared" si="6"/>
        <v>0</v>
      </c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</row>
    <row r="76" spans="1:44" s="201" customFormat="1" ht="15" customHeight="1" x14ac:dyDescent="0.25">
      <c r="A76" s="193"/>
      <c r="B76" s="216" t="s">
        <v>169</v>
      </c>
      <c r="C76" s="194" t="s">
        <v>96</v>
      </c>
      <c r="D76" s="18">
        <v>0</v>
      </c>
      <c r="E76" s="8">
        <v>0</v>
      </c>
      <c r="F76" s="197">
        <f t="shared" si="8"/>
        <v>0</v>
      </c>
      <c r="G76" s="156"/>
      <c r="H76" s="153"/>
      <c r="I76" s="199">
        <f t="shared" si="7"/>
        <v>0</v>
      </c>
      <c r="J76" s="200">
        <f t="shared" si="6"/>
        <v>0</v>
      </c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</row>
    <row r="77" spans="1:44" s="201" customFormat="1" ht="15" customHeight="1" x14ac:dyDescent="0.25">
      <c r="A77" s="193"/>
      <c r="B77" s="216" t="s">
        <v>170</v>
      </c>
      <c r="C77" s="194" t="s">
        <v>96</v>
      </c>
      <c r="D77" s="18">
        <v>0</v>
      </c>
      <c r="E77" s="8">
        <v>0</v>
      </c>
      <c r="F77" s="197">
        <f t="shared" si="8"/>
        <v>0</v>
      </c>
      <c r="G77" s="156"/>
      <c r="H77" s="153"/>
      <c r="I77" s="199">
        <f t="shared" si="7"/>
        <v>0</v>
      </c>
      <c r="J77" s="200">
        <f t="shared" si="6"/>
        <v>0</v>
      </c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</row>
    <row r="78" spans="1:44" s="201" customFormat="1" ht="15" customHeight="1" x14ac:dyDescent="0.25">
      <c r="A78" s="193"/>
      <c r="B78" s="216" t="s">
        <v>563</v>
      </c>
      <c r="C78" s="194" t="s">
        <v>96</v>
      </c>
      <c r="D78" s="18">
        <v>0</v>
      </c>
      <c r="E78" s="8">
        <v>0</v>
      </c>
      <c r="F78" s="197">
        <f t="shared" ref="F78:F83" si="9">D78*E78</f>
        <v>0</v>
      </c>
      <c r="G78" s="156"/>
      <c r="H78" s="153"/>
      <c r="I78" s="199">
        <f t="shared" si="7"/>
        <v>0</v>
      </c>
      <c r="J78" s="200">
        <f t="shared" si="6"/>
        <v>0</v>
      </c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</row>
    <row r="79" spans="1:44" s="201" customFormat="1" ht="15" customHeight="1" x14ac:dyDescent="0.25">
      <c r="A79" s="193"/>
      <c r="B79" s="216" t="s">
        <v>171</v>
      </c>
      <c r="C79" s="194" t="s">
        <v>96</v>
      </c>
      <c r="D79" s="18">
        <v>0</v>
      </c>
      <c r="E79" s="8">
        <v>0</v>
      </c>
      <c r="F79" s="197">
        <f t="shared" si="9"/>
        <v>0</v>
      </c>
      <c r="G79" s="156"/>
      <c r="H79" s="153"/>
      <c r="I79" s="199">
        <f t="shared" si="7"/>
        <v>0</v>
      </c>
      <c r="J79" s="200">
        <f t="shared" si="6"/>
        <v>0</v>
      </c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</row>
    <row r="80" spans="1:44" s="201" customFormat="1" ht="15" customHeight="1" x14ac:dyDescent="0.25">
      <c r="A80" s="193"/>
      <c r="B80" s="216" t="s">
        <v>172</v>
      </c>
      <c r="C80" s="194" t="s">
        <v>96</v>
      </c>
      <c r="D80" s="18">
        <v>0</v>
      </c>
      <c r="E80" s="8">
        <v>0</v>
      </c>
      <c r="F80" s="197">
        <f t="shared" si="9"/>
        <v>0</v>
      </c>
      <c r="G80" s="156"/>
      <c r="H80" s="153"/>
      <c r="I80" s="199">
        <f t="shared" si="7"/>
        <v>0</v>
      </c>
      <c r="J80" s="200">
        <f t="shared" si="6"/>
        <v>0</v>
      </c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</row>
    <row r="81" spans="1:44" s="201" customFormat="1" ht="15" customHeight="1" x14ac:dyDescent="0.25">
      <c r="A81" s="193"/>
      <c r="B81" s="216" t="s">
        <v>173</v>
      </c>
      <c r="C81" s="194" t="s">
        <v>96</v>
      </c>
      <c r="D81" s="18">
        <v>0</v>
      </c>
      <c r="E81" s="8">
        <v>0</v>
      </c>
      <c r="F81" s="197">
        <f t="shared" si="9"/>
        <v>0</v>
      </c>
      <c r="G81" s="156"/>
      <c r="H81" s="153"/>
      <c r="I81" s="199">
        <f t="shared" si="7"/>
        <v>0</v>
      </c>
      <c r="J81" s="200">
        <f t="shared" si="6"/>
        <v>0</v>
      </c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</row>
    <row r="82" spans="1:44" s="201" customFormat="1" ht="15" customHeight="1" x14ac:dyDescent="0.25">
      <c r="A82" s="193"/>
      <c r="B82" s="216" t="s">
        <v>174</v>
      </c>
      <c r="C82" s="194" t="s">
        <v>96</v>
      </c>
      <c r="D82" s="18">
        <v>0</v>
      </c>
      <c r="E82" s="8">
        <v>0</v>
      </c>
      <c r="F82" s="197">
        <f t="shared" si="9"/>
        <v>0</v>
      </c>
      <c r="G82" s="156"/>
      <c r="H82" s="153"/>
      <c r="I82" s="199">
        <f t="shared" si="7"/>
        <v>0</v>
      </c>
      <c r="J82" s="200">
        <f t="shared" si="6"/>
        <v>0</v>
      </c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</row>
    <row r="83" spans="1:44" s="201" customFormat="1" ht="15" customHeight="1" x14ac:dyDescent="0.25">
      <c r="A83" s="193"/>
      <c r="B83" s="216" t="s">
        <v>175</v>
      </c>
      <c r="C83" s="194" t="s">
        <v>96</v>
      </c>
      <c r="D83" s="18">
        <v>0</v>
      </c>
      <c r="E83" s="8">
        <v>0</v>
      </c>
      <c r="F83" s="197">
        <f t="shared" si="9"/>
        <v>0</v>
      </c>
      <c r="G83" s="156"/>
      <c r="H83" s="153"/>
      <c r="I83" s="199">
        <f t="shared" si="7"/>
        <v>0</v>
      </c>
      <c r="J83" s="200">
        <f t="shared" si="6"/>
        <v>0</v>
      </c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</row>
    <row r="84" spans="1:44" s="201" customFormat="1" ht="24.75" customHeight="1" x14ac:dyDescent="0.25">
      <c r="A84" s="203"/>
      <c r="B84" s="186"/>
      <c r="C84" s="186"/>
      <c r="D84" s="186"/>
      <c r="E84" s="204" t="s">
        <v>237</v>
      </c>
      <c r="F84" s="205">
        <f>SUM(F70:F83)</f>
        <v>0</v>
      </c>
      <c r="G84" s="156"/>
      <c r="H84" s="206" t="s">
        <v>237</v>
      </c>
      <c r="I84" s="207">
        <f>SUM(I70:I83)</f>
        <v>0</v>
      </c>
      <c r="J84" s="208">
        <f>IFERROR(+I84/F84,0)</f>
        <v>0</v>
      </c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</row>
    <row r="85" spans="1:44" s="201" customFormat="1" ht="6.95" customHeight="1" x14ac:dyDescent="0.25">
      <c r="A85" s="193"/>
      <c r="B85" s="216"/>
      <c r="C85" s="194"/>
      <c r="D85" s="195"/>
      <c r="E85" s="196"/>
      <c r="F85" s="217"/>
      <c r="G85" s="156"/>
      <c r="H85" s="198"/>
      <c r="I85" s="199"/>
      <c r="J85" s="200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</row>
    <row r="86" spans="1:44" ht="15" customHeight="1" x14ac:dyDescent="0.25">
      <c r="A86" s="448" t="s">
        <v>178</v>
      </c>
      <c r="B86" s="449"/>
      <c r="C86" s="185" t="s">
        <v>1</v>
      </c>
      <c r="D86" s="186" t="s">
        <v>0</v>
      </c>
      <c r="E86" s="213" t="s">
        <v>2</v>
      </c>
      <c r="F86" s="188" t="s">
        <v>3</v>
      </c>
      <c r="H86" s="189" t="s">
        <v>0</v>
      </c>
      <c r="I86" s="190" t="s">
        <v>574</v>
      </c>
      <c r="J86" s="191" t="s">
        <v>575</v>
      </c>
    </row>
    <row r="87" spans="1:44" s="201" customFormat="1" ht="15" customHeight="1" x14ac:dyDescent="0.25">
      <c r="A87" s="193"/>
      <c r="B87" s="216" t="s">
        <v>180</v>
      </c>
      <c r="C87" s="194" t="s">
        <v>96</v>
      </c>
      <c r="D87" s="18">
        <v>0</v>
      </c>
      <c r="E87" s="8">
        <v>0</v>
      </c>
      <c r="F87" s="197">
        <f t="shared" ref="F87:F89" si="10">D87*E87</f>
        <v>0</v>
      </c>
      <c r="G87" s="156"/>
      <c r="H87" s="153"/>
      <c r="I87" s="199">
        <f>+E87*H87</f>
        <v>0</v>
      </c>
      <c r="J87" s="200">
        <f t="shared" ref="J87:J115" si="11">IF(D87=0,,H87/D87)</f>
        <v>0</v>
      </c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</row>
    <row r="88" spans="1:44" s="201" customFormat="1" ht="15" customHeight="1" x14ac:dyDescent="0.25">
      <c r="A88" s="193"/>
      <c r="B88" s="216" t="s">
        <v>179</v>
      </c>
      <c r="C88" s="194" t="s">
        <v>96</v>
      </c>
      <c r="D88" s="18">
        <v>0</v>
      </c>
      <c r="E88" s="8">
        <v>0</v>
      </c>
      <c r="F88" s="197">
        <f t="shared" si="10"/>
        <v>0</v>
      </c>
      <c r="G88" s="156"/>
      <c r="H88" s="153"/>
      <c r="I88" s="199">
        <f t="shared" ref="I88:I115" si="12">+E88*H88</f>
        <v>0</v>
      </c>
      <c r="J88" s="200">
        <f t="shared" si="11"/>
        <v>0</v>
      </c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</row>
    <row r="89" spans="1:44" s="201" customFormat="1" ht="15" customHeight="1" x14ac:dyDescent="0.25">
      <c r="A89" s="193"/>
      <c r="B89" s="216" t="s">
        <v>181</v>
      </c>
      <c r="C89" s="194" t="s">
        <v>96</v>
      </c>
      <c r="D89" s="18">
        <v>0</v>
      </c>
      <c r="E89" s="8">
        <v>0</v>
      </c>
      <c r="F89" s="197">
        <f t="shared" si="10"/>
        <v>0</v>
      </c>
      <c r="G89" s="156"/>
      <c r="H89" s="153"/>
      <c r="I89" s="199">
        <f t="shared" si="12"/>
        <v>0</v>
      </c>
      <c r="J89" s="200">
        <f t="shared" si="11"/>
        <v>0</v>
      </c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</row>
    <row r="90" spans="1:44" s="201" customFormat="1" ht="15" customHeight="1" x14ac:dyDescent="0.25">
      <c r="A90" s="193"/>
      <c r="B90" s="216" t="s">
        <v>182</v>
      </c>
      <c r="C90" s="194" t="s">
        <v>96</v>
      </c>
      <c r="D90" s="18">
        <v>0</v>
      </c>
      <c r="E90" s="8">
        <v>0</v>
      </c>
      <c r="F90" s="197">
        <f t="shared" ref="F90:F95" si="13">D90*E90</f>
        <v>0</v>
      </c>
      <c r="G90" s="156"/>
      <c r="H90" s="153"/>
      <c r="I90" s="199">
        <f t="shared" si="12"/>
        <v>0</v>
      </c>
      <c r="J90" s="200">
        <f t="shared" si="11"/>
        <v>0</v>
      </c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</row>
    <row r="91" spans="1:44" s="201" customFormat="1" ht="15" customHeight="1" x14ac:dyDescent="0.25">
      <c r="A91" s="193"/>
      <c r="B91" s="216" t="s">
        <v>183</v>
      </c>
      <c r="C91" s="194" t="s">
        <v>96</v>
      </c>
      <c r="D91" s="18">
        <v>0</v>
      </c>
      <c r="E91" s="8">
        <v>0</v>
      </c>
      <c r="F91" s="197">
        <f t="shared" si="13"/>
        <v>0</v>
      </c>
      <c r="G91" s="156"/>
      <c r="H91" s="153"/>
      <c r="I91" s="199">
        <f t="shared" si="12"/>
        <v>0</v>
      </c>
      <c r="J91" s="200">
        <f t="shared" si="11"/>
        <v>0</v>
      </c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</row>
    <row r="92" spans="1:44" s="201" customFormat="1" ht="15" customHeight="1" x14ac:dyDescent="0.25">
      <c r="A92" s="193"/>
      <c r="B92" s="216" t="s">
        <v>184</v>
      </c>
      <c r="C92" s="194" t="s">
        <v>96</v>
      </c>
      <c r="D92" s="18">
        <v>0</v>
      </c>
      <c r="E92" s="8">
        <v>0</v>
      </c>
      <c r="F92" s="197">
        <f t="shared" si="13"/>
        <v>0</v>
      </c>
      <c r="G92" s="156"/>
      <c r="H92" s="153"/>
      <c r="I92" s="199">
        <f t="shared" si="12"/>
        <v>0</v>
      </c>
      <c r="J92" s="200">
        <f t="shared" si="11"/>
        <v>0</v>
      </c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</row>
    <row r="93" spans="1:44" s="201" customFormat="1" ht="15" customHeight="1" x14ac:dyDescent="0.25">
      <c r="A93" s="193"/>
      <c r="B93" s="216" t="s">
        <v>185</v>
      </c>
      <c r="C93" s="194" t="s">
        <v>96</v>
      </c>
      <c r="D93" s="18">
        <v>0</v>
      </c>
      <c r="E93" s="8">
        <v>0</v>
      </c>
      <c r="F93" s="197">
        <f t="shared" si="13"/>
        <v>0</v>
      </c>
      <c r="G93" s="156"/>
      <c r="H93" s="153"/>
      <c r="I93" s="199">
        <f t="shared" si="12"/>
        <v>0</v>
      </c>
      <c r="J93" s="200">
        <f t="shared" si="11"/>
        <v>0</v>
      </c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</row>
    <row r="94" spans="1:44" s="201" customFormat="1" ht="15" customHeight="1" x14ac:dyDescent="0.25">
      <c r="A94" s="193"/>
      <c r="B94" s="216" t="s">
        <v>186</v>
      </c>
      <c r="C94" s="194" t="s">
        <v>96</v>
      </c>
      <c r="D94" s="18">
        <v>0</v>
      </c>
      <c r="E94" s="8">
        <v>0</v>
      </c>
      <c r="F94" s="197">
        <f t="shared" si="13"/>
        <v>0</v>
      </c>
      <c r="G94" s="156"/>
      <c r="H94" s="153"/>
      <c r="I94" s="199">
        <f t="shared" si="12"/>
        <v>0</v>
      </c>
      <c r="J94" s="200">
        <f t="shared" si="11"/>
        <v>0</v>
      </c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</row>
    <row r="95" spans="1:44" s="201" customFormat="1" ht="15" customHeight="1" x14ac:dyDescent="0.25">
      <c r="A95" s="193"/>
      <c r="B95" s="216" t="s">
        <v>187</v>
      </c>
      <c r="C95" s="194" t="s">
        <v>96</v>
      </c>
      <c r="D95" s="18">
        <v>0</v>
      </c>
      <c r="E95" s="8">
        <v>0</v>
      </c>
      <c r="F95" s="197">
        <f t="shared" si="13"/>
        <v>0</v>
      </c>
      <c r="G95" s="156"/>
      <c r="H95" s="153"/>
      <c r="I95" s="199">
        <f t="shared" si="12"/>
        <v>0</v>
      </c>
      <c r="J95" s="200">
        <f t="shared" si="11"/>
        <v>0</v>
      </c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</row>
    <row r="96" spans="1:44" s="201" customFormat="1" ht="15" customHeight="1" x14ac:dyDescent="0.25">
      <c r="A96" s="193"/>
      <c r="B96" s="216" t="s">
        <v>564</v>
      </c>
      <c r="C96" s="194" t="s">
        <v>96</v>
      </c>
      <c r="D96" s="18">
        <v>0</v>
      </c>
      <c r="E96" s="8">
        <v>0</v>
      </c>
      <c r="F96" s="197">
        <f t="shared" ref="F96:F98" si="14">D96*E96</f>
        <v>0</v>
      </c>
      <c r="G96" s="156"/>
      <c r="H96" s="153"/>
      <c r="I96" s="199">
        <f t="shared" si="12"/>
        <v>0</v>
      </c>
      <c r="J96" s="200">
        <f t="shared" si="11"/>
        <v>0</v>
      </c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</row>
    <row r="97" spans="1:44" s="201" customFormat="1" ht="15" customHeight="1" x14ac:dyDescent="0.25">
      <c r="A97" s="193"/>
      <c r="B97" s="216" t="s">
        <v>188</v>
      </c>
      <c r="C97" s="194" t="s">
        <v>96</v>
      </c>
      <c r="D97" s="18">
        <v>0</v>
      </c>
      <c r="E97" s="8">
        <v>0</v>
      </c>
      <c r="F97" s="197">
        <f t="shared" si="14"/>
        <v>0</v>
      </c>
      <c r="G97" s="156"/>
      <c r="H97" s="153"/>
      <c r="I97" s="199">
        <f t="shared" si="12"/>
        <v>0</v>
      </c>
      <c r="J97" s="200">
        <f t="shared" si="11"/>
        <v>0</v>
      </c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</row>
    <row r="98" spans="1:44" s="201" customFormat="1" ht="15" customHeight="1" x14ac:dyDescent="0.25">
      <c r="A98" s="193"/>
      <c r="B98" s="216" t="s">
        <v>189</v>
      </c>
      <c r="C98" s="194" t="s">
        <v>96</v>
      </c>
      <c r="D98" s="18">
        <v>0</v>
      </c>
      <c r="E98" s="8">
        <v>0</v>
      </c>
      <c r="F98" s="197">
        <f t="shared" si="14"/>
        <v>0</v>
      </c>
      <c r="G98" s="156"/>
      <c r="H98" s="153"/>
      <c r="I98" s="199">
        <f t="shared" si="12"/>
        <v>0</v>
      </c>
      <c r="J98" s="200">
        <f t="shared" si="11"/>
        <v>0</v>
      </c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</row>
    <row r="99" spans="1:44" s="201" customFormat="1" ht="15" customHeight="1" x14ac:dyDescent="0.25">
      <c r="A99" s="193"/>
      <c r="B99" s="216" t="s">
        <v>190</v>
      </c>
      <c r="C99" s="194" t="s">
        <v>96</v>
      </c>
      <c r="D99" s="18">
        <v>0</v>
      </c>
      <c r="E99" s="8">
        <v>0</v>
      </c>
      <c r="F99" s="197">
        <f t="shared" ref="F99:F104" si="15">D99*E99</f>
        <v>0</v>
      </c>
      <c r="G99" s="156"/>
      <c r="H99" s="153"/>
      <c r="I99" s="199">
        <f t="shared" si="12"/>
        <v>0</v>
      </c>
      <c r="J99" s="200">
        <f t="shared" si="11"/>
        <v>0</v>
      </c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</row>
    <row r="100" spans="1:44" s="201" customFormat="1" ht="15" customHeight="1" x14ac:dyDescent="0.25">
      <c r="A100" s="193"/>
      <c r="B100" s="216" t="s">
        <v>191</v>
      </c>
      <c r="C100" s="194" t="s">
        <v>96</v>
      </c>
      <c r="D100" s="18">
        <v>0</v>
      </c>
      <c r="E100" s="8">
        <v>0</v>
      </c>
      <c r="F100" s="197">
        <f t="shared" si="15"/>
        <v>0</v>
      </c>
      <c r="G100" s="156"/>
      <c r="H100" s="153"/>
      <c r="I100" s="199">
        <f t="shared" si="12"/>
        <v>0</v>
      </c>
      <c r="J100" s="200">
        <f t="shared" si="11"/>
        <v>0</v>
      </c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</row>
    <row r="101" spans="1:44" s="201" customFormat="1" ht="15" customHeight="1" x14ac:dyDescent="0.25">
      <c r="A101" s="193"/>
      <c r="B101" s="216" t="s">
        <v>192</v>
      </c>
      <c r="C101" s="194" t="s">
        <v>96</v>
      </c>
      <c r="D101" s="18">
        <v>0</v>
      </c>
      <c r="E101" s="8">
        <v>0</v>
      </c>
      <c r="F101" s="197">
        <f t="shared" si="15"/>
        <v>0</v>
      </c>
      <c r="G101" s="156"/>
      <c r="H101" s="153"/>
      <c r="I101" s="199">
        <f t="shared" si="12"/>
        <v>0</v>
      </c>
      <c r="J101" s="200">
        <f t="shared" si="11"/>
        <v>0</v>
      </c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</row>
    <row r="102" spans="1:44" s="201" customFormat="1" ht="15" customHeight="1" x14ac:dyDescent="0.25">
      <c r="A102" s="193"/>
      <c r="B102" s="216" t="s">
        <v>193</v>
      </c>
      <c r="C102" s="194" t="s">
        <v>96</v>
      </c>
      <c r="D102" s="18">
        <v>0</v>
      </c>
      <c r="E102" s="8">
        <v>0</v>
      </c>
      <c r="F102" s="197">
        <f t="shared" si="15"/>
        <v>0</v>
      </c>
      <c r="G102" s="156"/>
      <c r="H102" s="153"/>
      <c r="I102" s="199">
        <f t="shared" si="12"/>
        <v>0</v>
      </c>
      <c r="J102" s="200">
        <f t="shared" si="11"/>
        <v>0</v>
      </c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</row>
    <row r="103" spans="1:44" s="201" customFormat="1" ht="15" customHeight="1" x14ac:dyDescent="0.25">
      <c r="A103" s="193"/>
      <c r="B103" s="216" t="s">
        <v>194</v>
      </c>
      <c r="C103" s="194" t="s">
        <v>96</v>
      </c>
      <c r="D103" s="18">
        <v>0</v>
      </c>
      <c r="E103" s="8">
        <v>0</v>
      </c>
      <c r="F103" s="197">
        <f t="shared" si="15"/>
        <v>0</v>
      </c>
      <c r="G103" s="156"/>
      <c r="H103" s="153"/>
      <c r="I103" s="199">
        <f t="shared" si="12"/>
        <v>0</v>
      </c>
      <c r="J103" s="200">
        <f t="shared" si="11"/>
        <v>0</v>
      </c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</row>
    <row r="104" spans="1:44" s="201" customFormat="1" ht="15" customHeight="1" x14ac:dyDescent="0.25">
      <c r="A104" s="193"/>
      <c r="B104" s="216" t="s">
        <v>195</v>
      </c>
      <c r="C104" s="194" t="s">
        <v>96</v>
      </c>
      <c r="D104" s="18">
        <v>0</v>
      </c>
      <c r="E104" s="8">
        <v>0</v>
      </c>
      <c r="F104" s="197">
        <f t="shared" si="15"/>
        <v>0</v>
      </c>
      <c r="G104" s="156"/>
      <c r="H104" s="153"/>
      <c r="I104" s="199">
        <f t="shared" si="12"/>
        <v>0</v>
      </c>
      <c r="J104" s="200">
        <f t="shared" si="11"/>
        <v>0</v>
      </c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</row>
    <row r="105" spans="1:44" s="201" customFormat="1" ht="15" customHeight="1" x14ac:dyDescent="0.25">
      <c r="A105" s="193"/>
      <c r="B105" s="216" t="s">
        <v>196</v>
      </c>
      <c r="C105" s="194" t="s">
        <v>96</v>
      </c>
      <c r="D105" s="18">
        <v>0</v>
      </c>
      <c r="E105" s="8">
        <v>0</v>
      </c>
      <c r="F105" s="197">
        <f t="shared" ref="F105:F106" si="16">D105*E105</f>
        <v>0</v>
      </c>
      <c r="G105" s="156"/>
      <c r="H105" s="153"/>
      <c r="I105" s="199">
        <f t="shared" si="12"/>
        <v>0</v>
      </c>
      <c r="J105" s="200">
        <f t="shared" si="11"/>
        <v>0</v>
      </c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</row>
    <row r="106" spans="1:44" s="201" customFormat="1" ht="15" customHeight="1" x14ac:dyDescent="0.25">
      <c r="A106" s="193"/>
      <c r="B106" s="216" t="s">
        <v>197</v>
      </c>
      <c r="C106" s="194" t="s">
        <v>96</v>
      </c>
      <c r="D106" s="18">
        <v>0</v>
      </c>
      <c r="E106" s="8">
        <v>0</v>
      </c>
      <c r="F106" s="197">
        <f t="shared" si="16"/>
        <v>0</v>
      </c>
      <c r="G106" s="156"/>
      <c r="H106" s="153"/>
      <c r="I106" s="199">
        <f t="shared" si="12"/>
        <v>0</v>
      </c>
      <c r="J106" s="200">
        <f t="shared" si="11"/>
        <v>0</v>
      </c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</row>
    <row r="107" spans="1:44" s="201" customFormat="1" ht="15" customHeight="1" x14ac:dyDescent="0.25">
      <c r="A107" s="193"/>
      <c r="B107" s="216" t="s">
        <v>198</v>
      </c>
      <c r="C107" s="194" t="s">
        <v>96</v>
      </c>
      <c r="D107" s="18">
        <v>0</v>
      </c>
      <c r="E107" s="8">
        <v>0</v>
      </c>
      <c r="F107" s="197">
        <f t="shared" ref="F107:F112" si="17">D107*E107</f>
        <v>0</v>
      </c>
      <c r="G107" s="156"/>
      <c r="H107" s="153"/>
      <c r="I107" s="199">
        <f t="shared" si="12"/>
        <v>0</v>
      </c>
      <c r="J107" s="200">
        <f t="shared" si="11"/>
        <v>0</v>
      </c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</row>
    <row r="108" spans="1:44" s="201" customFormat="1" ht="15" customHeight="1" x14ac:dyDescent="0.25">
      <c r="A108" s="193"/>
      <c r="B108" s="216" t="s">
        <v>199</v>
      </c>
      <c r="C108" s="194" t="s">
        <v>96</v>
      </c>
      <c r="D108" s="18">
        <v>0</v>
      </c>
      <c r="E108" s="8">
        <v>0</v>
      </c>
      <c r="F108" s="197">
        <f t="shared" si="17"/>
        <v>0</v>
      </c>
      <c r="G108" s="156"/>
      <c r="H108" s="153"/>
      <c r="I108" s="199">
        <f t="shared" si="12"/>
        <v>0</v>
      </c>
      <c r="J108" s="200">
        <f t="shared" si="11"/>
        <v>0</v>
      </c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</row>
    <row r="109" spans="1:44" s="201" customFormat="1" ht="15" customHeight="1" x14ac:dyDescent="0.25">
      <c r="A109" s="193"/>
      <c r="B109" s="216" t="s">
        <v>200</v>
      </c>
      <c r="C109" s="194" t="s">
        <v>96</v>
      </c>
      <c r="D109" s="18">
        <v>0</v>
      </c>
      <c r="E109" s="8">
        <v>0</v>
      </c>
      <c r="F109" s="197">
        <f t="shared" si="17"/>
        <v>0</v>
      </c>
      <c r="G109" s="156"/>
      <c r="H109" s="153"/>
      <c r="I109" s="199">
        <f t="shared" si="12"/>
        <v>0</v>
      </c>
      <c r="J109" s="200">
        <f t="shared" si="11"/>
        <v>0</v>
      </c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</row>
    <row r="110" spans="1:44" s="201" customFormat="1" ht="15" customHeight="1" x14ac:dyDescent="0.25">
      <c r="A110" s="193"/>
      <c r="B110" s="216" t="s">
        <v>201</v>
      </c>
      <c r="C110" s="194" t="s">
        <v>96</v>
      </c>
      <c r="D110" s="18">
        <v>0</v>
      </c>
      <c r="E110" s="8">
        <v>0</v>
      </c>
      <c r="F110" s="197">
        <f t="shared" si="17"/>
        <v>0</v>
      </c>
      <c r="G110" s="156"/>
      <c r="H110" s="153"/>
      <c r="I110" s="199">
        <f t="shared" si="12"/>
        <v>0</v>
      </c>
      <c r="J110" s="200">
        <f t="shared" si="11"/>
        <v>0</v>
      </c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</row>
    <row r="111" spans="1:44" s="201" customFormat="1" ht="15" customHeight="1" x14ac:dyDescent="0.25">
      <c r="A111" s="193"/>
      <c r="B111" s="216" t="s">
        <v>202</v>
      </c>
      <c r="C111" s="194" t="s">
        <v>96</v>
      </c>
      <c r="D111" s="18">
        <v>0</v>
      </c>
      <c r="E111" s="8">
        <v>0</v>
      </c>
      <c r="F111" s="197">
        <f t="shared" si="17"/>
        <v>0</v>
      </c>
      <c r="G111" s="156"/>
      <c r="H111" s="153"/>
      <c r="I111" s="199">
        <f t="shared" si="12"/>
        <v>0</v>
      </c>
      <c r="J111" s="200">
        <f t="shared" si="11"/>
        <v>0</v>
      </c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</row>
    <row r="112" spans="1:44" s="201" customFormat="1" ht="15" customHeight="1" x14ac:dyDescent="0.25">
      <c r="A112" s="193"/>
      <c r="B112" s="216" t="s">
        <v>203</v>
      </c>
      <c r="C112" s="194" t="s">
        <v>96</v>
      </c>
      <c r="D112" s="18">
        <v>0</v>
      </c>
      <c r="E112" s="8">
        <v>0</v>
      </c>
      <c r="F112" s="197">
        <f t="shared" si="17"/>
        <v>0</v>
      </c>
      <c r="G112" s="156"/>
      <c r="H112" s="153"/>
      <c r="I112" s="199">
        <f t="shared" si="12"/>
        <v>0</v>
      </c>
      <c r="J112" s="200">
        <f t="shared" si="11"/>
        <v>0</v>
      </c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</row>
    <row r="113" spans="1:44" s="201" customFormat="1" ht="15" customHeight="1" x14ac:dyDescent="0.25">
      <c r="A113" s="193"/>
      <c r="B113" s="216" t="s">
        <v>204</v>
      </c>
      <c r="C113" s="194" t="s">
        <v>96</v>
      </c>
      <c r="D113" s="18">
        <v>0</v>
      </c>
      <c r="E113" s="8">
        <v>0</v>
      </c>
      <c r="F113" s="197">
        <f t="shared" ref="F113:F115" si="18">D113*E113</f>
        <v>0</v>
      </c>
      <c r="G113" s="156"/>
      <c r="H113" s="153"/>
      <c r="I113" s="199">
        <f t="shared" si="12"/>
        <v>0</v>
      </c>
      <c r="J113" s="200">
        <f t="shared" si="11"/>
        <v>0</v>
      </c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</row>
    <row r="114" spans="1:44" s="201" customFormat="1" ht="15" customHeight="1" x14ac:dyDescent="0.25">
      <c r="A114" s="193"/>
      <c r="B114" s="19"/>
      <c r="C114" s="194" t="s">
        <v>96</v>
      </c>
      <c r="D114" s="18">
        <v>0</v>
      </c>
      <c r="E114" s="8">
        <v>0</v>
      </c>
      <c r="F114" s="197">
        <f t="shared" si="18"/>
        <v>0</v>
      </c>
      <c r="G114" s="156"/>
      <c r="H114" s="153"/>
      <c r="I114" s="199">
        <f t="shared" si="12"/>
        <v>0</v>
      </c>
      <c r="J114" s="200">
        <f t="shared" si="11"/>
        <v>0</v>
      </c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</row>
    <row r="115" spans="1:44" s="201" customFormat="1" ht="15" customHeight="1" x14ac:dyDescent="0.25">
      <c r="A115" s="193"/>
      <c r="B115" s="19"/>
      <c r="C115" s="194" t="s">
        <v>96</v>
      </c>
      <c r="D115" s="18">
        <v>0</v>
      </c>
      <c r="E115" s="8">
        <v>0</v>
      </c>
      <c r="F115" s="197">
        <f t="shared" si="18"/>
        <v>0</v>
      </c>
      <c r="G115" s="156"/>
      <c r="H115" s="153"/>
      <c r="I115" s="199">
        <f t="shared" si="12"/>
        <v>0</v>
      </c>
      <c r="J115" s="200">
        <f t="shared" si="11"/>
        <v>0</v>
      </c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</row>
    <row r="116" spans="1:44" s="201" customFormat="1" ht="28.5" customHeight="1" x14ac:dyDescent="0.25">
      <c r="A116" s="203"/>
      <c r="B116" s="186"/>
      <c r="C116" s="186"/>
      <c r="D116" s="186"/>
      <c r="E116" s="219" t="s">
        <v>238</v>
      </c>
      <c r="F116" s="205">
        <f>SUM(F87:F115)</f>
        <v>0</v>
      </c>
      <c r="G116" s="156"/>
      <c r="H116" s="220" t="s">
        <v>238</v>
      </c>
      <c r="I116" s="207">
        <f>SUM(I87:I115)</f>
        <v>0</v>
      </c>
      <c r="J116" s="208">
        <f>IFERROR(+I116/F116,0)</f>
        <v>0</v>
      </c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</row>
    <row r="117" spans="1:44" s="201" customFormat="1" ht="6.95" customHeight="1" x14ac:dyDescent="0.25">
      <c r="A117" s="193"/>
      <c r="B117" s="216"/>
      <c r="C117" s="194"/>
      <c r="D117" s="221"/>
      <c r="E117" s="196"/>
      <c r="F117" s="217"/>
      <c r="G117" s="156"/>
      <c r="H117" s="198"/>
      <c r="I117" s="199"/>
      <c r="J117" s="200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</row>
    <row r="118" spans="1:44" ht="15" customHeight="1" x14ac:dyDescent="0.25">
      <c r="A118" s="448" t="s">
        <v>524</v>
      </c>
      <c r="B118" s="449"/>
      <c r="C118" s="185" t="s">
        <v>1</v>
      </c>
      <c r="D118" s="186" t="s">
        <v>0</v>
      </c>
      <c r="E118" s="213" t="s">
        <v>2</v>
      </c>
      <c r="F118" s="188" t="s">
        <v>3</v>
      </c>
      <c r="H118" s="189" t="s">
        <v>0</v>
      </c>
      <c r="I118" s="190" t="s">
        <v>574</v>
      </c>
      <c r="J118" s="191" t="s">
        <v>575</v>
      </c>
    </row>
    <row r="119" spans="1:44" s="201" customFormat="1" ht="30" customHeight="1" x14ac:dyDescent="0.25">
      <c r="A119" s="193"/>
      <c r="B119" s="216" t="s">
        <v>525</v>
      </c>
      <c r="C119" s="194" t="s">
        <v>98</v>
      </c>
      <c r="D119" s="7">
        <v>0</v>
      </c>
      <c r="E119" s="196">
        <v>20000</v>
      </c>
      <c r="F119" s="197">
        <f>D119*E119</f>
        <v>0</v>
      </c>
      <c r="G119" s="156"/>
      <c r="H119" s="153"/>
      <c r="I119" s="199">
        <f>+E119*H119</f>
        <v>0</v>
      </c>
      <c r="J119" s="200">
        <f t="shared" ref="J119" si="19">IF(D119=0,,H119/D119)</f>
        <v>0</v>
      </c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</row>
    <row r="120" spans="1:44" s="201" customFormat="1" ht="25.5" customHeight="1" x14ac:dyDescent="0.25">
      <c r="A120" s="203"/>
      <c r="B120" s="186"/>
      <c r="C120" s="186"/>
      <c r="D120" s="186"/>
      <c r="E120" s="219" t="s">
        <v>565</v>
      </c>
      <c r="F120" s="205">
        <f>SUM(F119)</f>
        <v>0</v>
      </c>
      <c r="G120" s="156"/>
      <c r="H120" s="220" t="s">
        <v>565</v>
      </c>
      <c r="I120" s="222">
        <f>SUM(I119)</f>
        <v>0</v>
      </c>
      <c r="J120" s="208">
        <f>IFERROR(+I120/F120,0)</f>
        <v>0</v>
      </c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</row>
    <row r="121" spans="1:44" s="201" customFormat="1" ht="30" customHeight="1" x14ac:dyDescent="0.25">
      <c r="A121" s="193"/>
      <c r="B121" s="216"/>
      <c r="C121" s="194"/>
      <c r="D121" s="221"/>
      <c r="E121" s="196"/>
      <c r="F121" s="217"/>
      <c r="G121" s="156"/>
      <c r="H121" s="198"/>
      <c r="I121" s="199"/>
      <c r="J121" s="159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</row>
    <row r="122" spans="1:44" s="232" customFormat="1" ht="12.95" customHeight="1" x14ac:dyDescent="0.25">
      <c r="A122" s="223"/>
      <c r="B122" s="224"/>
      <c r="C122" s="225"/>
      <c r="D122" s="226" t="s">
        <v>240</v>
      </c>
      <c r="E122" s="227"/>
      <c r="F122" s="228">
        <f>F66</f>
        <v>0</v>
      </c>
      <c r="G122" s="156"/>
      <c r="H122" s="229"/>
      <c r="I122" s="230">
        <f>+I66</f>
        <v>0</v>
      </c>
      <c r="J122" s="231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</row>
    <row r="123" spans="1:44" s="232" customFormat="1" ht="12.95" customHeight="1" x14ac:dyDescent="0.25">
      <c r="A123" s="223"/>
      <c r="B123" s="224"/>
      <c r="C123" s="225"/>
      <c r="D123" s="226" t="s">
        <v>237</v>
      </c>
      <c r="E123" s="227"/>
      <c r="F123" s="228">
        <f>F84</f>
        <v>0</v>
      </c>
      <c r="G123" s="156"/>
      <c r="H123" s="229"/>
      <c r="I123" s="230">
        <f>+I84</f>
        <v>0</v>
      </c>
      <c r="J123" s="231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</row>
    <row r="124" spans="1:44" s="232" customFormat="1" ht="12.95" customHeight="1" x14ac:dyDescent="0.25">
      <c r="A124" s="223"/>
      <c r="B124" s="224"/>
      <c r="C124" s="225"/>
      <c r="D124" s="233" t="s">
        <v>238</v>
      </c>
      <c r="E124" s="227"/>
      <c r="F124" s="228">
        <f>F116</f>
        <v>0</v>
      </c>
      <c r="G124" s="156"/>
      <c r="H124" s="229"/>
      <c r="I124" s="230">
        <f>+I116</f>
        <v>0</v>
      </c>
      <c r="J124" s="231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</row>
    <row r="125" spans="1:44" s="232" customFormat="1" ht="12.95" customHeight="1" x14ac:dyDescent="0.25">
      <c r="A125" s="223"/>
      <c r="B125" s="224"/>
      <c r="C125" s="225"/>
      <c r="D125" s="233" t="s">
        <v>565</v>
      </c>
      <c r="E125" s="227"/>
      <c r="F125" s="228">
        <f>F120</f>
        <v>0</v>
      </c>
      <c r="G125" s="156"/>
      <c r="H125" s="229"/>
      <c r="I125" s="230">
        <f>+I120</f>
        <v>0</v>
      </c>
      <c r="J125" s="231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</row>
    <row r="126" spans="1:44" ht="15" customHeight="1" x14ac:dyDescent="0.25">
      <c r="A126" s="234"/>
      <c r="B126" s="235"/>
      <c r="C126" s="236"/>
      <c r="D126" s="237" t="s">
        <v>241</v>
      </c>
      <c r="E126" s="238"/>
      <c r="F126" s="239">
        <f>SUM(F122:F125)</f>
        <v>0</v>
      </c>
      <c r="H126" s="229"/>
      <c r="I126" s="240">
        <f>SUM(I122:I125)</f>
        <v>0</v>
      </c>
      <c r="J126" s="231"/>
    </row>
    <row r="127" spans="1:44" ht="15" customHeight="1" x14ac:dyDescent="0.25">
      <c r="A127" s="241"/>
      <c r="B127" s="242"/>
      <c r="C127" s="243"/>
      <c r="D127" s="238" t="s">
        <v>566</v>
      </c>
      <c r="E127" s="238"/>
      <c r="F127" s="244">
        <f>F126*0.25</f>
        <v>0</v>
      </c>
      <c r="H127" s="229"/>
      <c r="I127" s="230"/>
      <c r="J127" s="231"/>
    </row>
    <row r="128" spans="1:44" ht="15" customHeight="1" x14ac:dyDescent="0.25">
      <c r="A128" s="245"/>
      <c r="B128" s="246"/>
      <c r="C128" s="247"/>
      <c r="D128" s="248" t="s">
        <v>232</v>
      </c>
      <c r="E128" s="248"/>
      <c r="F128" s="249">
        <f>SUM(F126:F127)</f>
        <v>0</v>
      </c>
      <c r="H128" s="229"/>
      <c r="I128" s="240">
        <f>IF((F128*0.1)&gt;=I126,I126,0)</f>
        <v>0</v>
      </c>
      <c r="J128" s="231"/>
    </row>
    <row r="129" spans="1:44" ht="20.100000000000001" customHeight="1" x14ac:dyDescent="0.25">
      <c r="A129" s="250"/>
      <c r="B129" s="251"/>
      <c r="C129" s="252"/>
      <c r="D129" s="253"/>
      <c r="E129" s="254"/>
      <c r="F129" s="255"/>
    </row>
    <row r="130" spans="1:44" ht="20.100000000000001" customHeight="1" x14ac:dyDescent="0.25">
      <c r="A130" s="256"/>
      <c r="F130" s="259"/>
    </row>
    <row r="131" spans="1:44" ht="20.100000000000001" customHeight="1" x14ac:dyDescent="0.25">
      <c r="A131" s="452"/>
      <c r="B131" s="453"/>
      <c r="D131" s="273"/>
      <c r="E131" s="274"/>
      <c r="F131" s="275"/>
    </row>
    <row r="132" spans="1:44" s="262" customFormat="1" ht="62.25" customHeight="1" x14ac:dyDescent="0.25">
      <c r="A132" s="260" t="s">
        <v>233</v>
      </c>
      <c r="B132" s="261"/>
      <c r="C132" s="261"/>
      <c r="D132" s="273"/>
      <c r="E132" s="11"/>
      <c r="F132" s="276"/>
      <c r="G132" s="156"/>
      <c r="H132" s="157"/>
      <c r="I132" s="158"/>
      <c r="J132" s="159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</row>
    <row r="133" spans="1:44" ht="20.100000000000001" customHeight="1" x14ac:dyDescent="0.25">
      <c r="A133" s="271"/>
      <c r="B133" s="272"/>
      <c r="C133" s="261"/>
      <c r="D133" s="273"/>
      <c r="E133" s="10"/>
      <c r="F133" s="277"/>
    </row>
    <row r="134" spans="1:44" ht="20.100000000000001" customHeight="1" x14ac:dyDescent="0.25">
      <c r="A134" s="265" t="s">
        <v>234</v>
      </c>
      <c r="B134" s="266"/>
      <c r="D134" s="273"/>
      <c r="E134" s="274"/>
      <c r="F134" s="275"/>
    </row>
    <row r="135" spans="1:44" ht="20.100000000000001" customHeight="1" x14ac:dyDescent="0.25">
      <c r="A135" s="256"/>
      <c r="C135" s="446" t="s">
        <v>235</v>
      </c>
      <c r="D135" s="446"/>
      <c r="E135" s="446"/>
      <c r="F135" s="447"/>
    </row>
    <row r="136" spans="1:44" ht="20.100000000000001" customHeight="1" x14ac:dyDescent="0.25">
      <c r="A136" s="256"/>
      <c r="F136" s="259"/>
    </row>
    <row r="137" spans="1:44" ht="20.100000000000001" customHeight="1" x14ac:dyDescent="0.25">
      <c r="A137" s="256"/>
      <c r="F137" s="259"/>
    </row>
    <row r="138" spans="1:44" ht="20.100000000000001" customHeight="1" x14ac:dyDescent="0.25">
      <c r="A138" s="256"/>
      <c r="F138" s="259"/>
    </row>
    <row r="139" spans="1:44" ht="20.100000000000001" customHeight="1" x14ac:dyDescent="0.25">
      <c r="A139" s="256"/>
      <c r="F139" s="259"/>
    </row>
    <row r="140" spans="1:44" ht="20.100000000000001" customHeight="1" x14ac:dyDescent="0.25">
      <c r="A140" s="256"/>
      <c r="F140" s="259"/>
    </row>
    <row r="141" spans="1:44" ht="20.100000000000001" customHeight="1" x14ac:dyDescent="0.25">
      <c r="A141" s="256"/>
      <c r="F141" s="259"/>
    </row>
    <row r="142" spans="1:44" ht="20.100000000000001" customHeight="1" x14ac:dyDescent="0.25">
      <c r="A142" s="256"/>
      <c r="F142" s="259"/>
    </row>
    <row r="143" spans="1:44" ht="20.100000000000001" customHeight="1" x14ac:dyDescent="0.25">
      <c r="A143" s="256"/>
      <c r="F143" s="259"/>
    </row>
    <row r="144" spans="1:44" ht="20.100000000000001" customHeight="1" x14ac:dyDescent="0.25">
      <c r="A144" s="256"/>
      <c r="F144" s="259"/>
    </row>
    <row r="145" spans="1:6" ht="20.100000000000001" customHeight="1" x14ac:dyDescent="0.25">
      <c r="A145" s="256"/>
      <c r="F145" s="259"/>
    </row>
    <row r="146" spans="1:6" ht="20.100000000000001" customHeight="1" x14ac:dyDescent="0.25">
      <c r="A146" s="256"/>
      <c r="F146" s="259"/>
    </row>
    <row r="147" spans="1:6" ht="20.100000000000001" customHeight="1" x14ac:dyDescent="0.25">
      <c r="A147" s="256"/>
      <c r="F147" s="259"/>
    </row>
    <row r="148" spans="1:6" ht="20.100000000000001" customHeight="1" x14ac:dyDescent="0.25">
      <c r="A148" s="256"/>
      <c r="F148" s="259"/>
    </row>
    <row r="149" spans="1:6" ht="20.100000000000001" customHeight="1" x14ac:dyDescent="0.25">
      <c r="A149" s="263"/>
      <c r="B149" s="264"/>
      <c r="C149" s="267"/>
      <c r="D149" s="267"/>
      <c r="E149" s="268"/>
      <c r="F149" s="269"/>
    </row>
    <row r="150" spans="1:6" ht="20.100000000000001" customHeight="1" x14ac:dyDescent="0.25">
      <c r="A150" s="263"/>
      <c r="B150" s="264"/>
      <c r="C150" s="267"/>
      <c r="D150" s="267"/>
      <c r="E150" s="268"/>
      <c r="F150" s="269"/>
    </row>
  </sheetData>
  <sheetProtection algorithmName="SHA-512" hashValue="cPn6Y7bQTMlIDiCM3ZAL8KT+chzQRNQe84wMy4L99ZtS7EzymqIDSdCWGLajwLarD7yTxlIzdv7ADKvLa8thJw==" saltValue="1avIWdrWgbB/hNwtNz+nuw==" spinCount="100000" sheet="1" objects="1" scenarios="1" formatColumns="0"/>
  <mergeCells count="12">
    <mergeCell ref="I12:J12"/>
    <mergeCell ref="A1:D1"/>
    <mergeCell ref="A2:D2"/>
    <mergeCell ref="D5:F5"/>
    <mergeCell ref="C135:F135"/>
    <mergeCell ref="A14:B14"/>
    <mergeCell ref="A68:B68"/>
    <mergeCell ref="A69:B69"/>
    <mergeCell ref="A72:B72"/>
    <mergeCell ref="A86:B86"/>
    <mergeCell ref="A118:B118"/>
    <mergeCell ref="A131:B131"/>
  </mergeCells>
  <conditionalFormatting sqref="D15:F65">
    <cfRule type="cellIs" dxfId="4" priority="4" operator="equal">
      <formula>0</formula>
    </cfRule>
  </conditionalFormatting>
  <conditionalFormatting sqref="D69:F83">
    <cfRule type="cellIs" dxfId="3" priority="3" operator="equal">
      <formula>0</formula>
    </cfRule>
  </conditionalFormatting>
  <conditionalFormatting sqref="D87:F115">
    <cfRule type="cellIs" dxfId="2" priority="2" operator="equal">
      <formula>0</formula>
    </cfRule>
  </conditionalFormatting>
  <conditionalFormatting sqref="D119:F119">
    <cfRule type="cellIs" dxfId="1" priority="1" operator="equal">
      <formula>0</formula>
    </cfRule>
  </conditionalFormatting>
  <printOptions horizontalCentered="1"/>
  <pageMargins left="0.25" right="0.25" top="1" bottom="0.5" header="0.5" footer="0.25"/>
  <pageSetup scale="71" fitToHeight="0" orientation="landscape" r:id="rId1"/>
  <headerFooter>
    <oddHeader>&amp;L&amp;"Arial Narrow,Bold"   &amp;UFrederick County Virginia - Dept. of Planning and Development&amp;"-,Regular"&amp;U
&amp;"Arial Narrow,Regular"&amp;10   107 N. Kent St., Suite 202, Winchester, VA. 22601 Tel (540) 665-5651  Fax (540) 665-6395&amp;R&amp;G</oddHeader>
    <oddFooter>&amp;L&amp;"-,Italic"&amp;9&amp;K01+024(Ver. 2023.1)&amp;C&amp;P OF &amp;N</oddFooter>
  </headerFooter>
  <rowBreaks count="1" manualBreakCount="1">
    <brk id="117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ED4D-3773-4A82-B2E6-6F27DBF87E55}">
  <sheetPr codeName="Sheet3"/>
  <dimension ref="A1:M81"/>
  <sheetViews>
    <sheetView topLeftCell="A26" zoomScale="90" zoomScaleNormal="90" zoomScaleSheetLayoutView="85" workbookViewId="0">
      <selection activeCell="D75" sqref="D75"/>
    </sheetView>
  </sheetViews>
  <sheetFormatPr defaultRowHeight="20.100000000000001" customHeight="1" x14ac:dyDescent="0.25"/>
  <cols>
    <col min="1" max="1" width="4.85546875" style="23" customWidth="1"/>
    <col min="2" max="2" width="52.85546875" style="24" customWidth="1"/>
    <col min="3" max="3" width="7.140625" style="23" customWidth="1"/>
    <col min="4" max="4" width="76" style="24" customWidth="1"/>
    <col min="5" max="5" width="35.140625" style="1" customWidth="1"/>
    <col min="6" max="16384" width="9.140625" style="1"/>
  </cols>
  <sheetData>
    <row r="1" spans="1:13" ht="18" customHeight="1" thickBot="1" x14ac:dyDescent="0.25">
      <c r="A1" s="79" t="s">
        <v>514</v>
      </c>
      <c r="B1" s="80"/>
      <c r="C1" s="25"/>
      <c r="D1" s="81"/>
      <c r="G1" s="142"/>
      <c r="K1" s="71"/>
    </row>
    <row r="2" spans="1:13" ht="12" customHeight="1" x14ac:dyDescent="0.2">
      <c r="A2" s="82" t="s">
        <v>209</v>
      </c>
      <c r="B2" s="75"/>
      <c r="C2" s="76"/>
      <c r="D2" s="83"/>
      <c r="G2" s="142"/>
      <c r="K2" s="71"/>
    </row>
    <row r="3" spans="1:13" ht="12" customHeight="1" x14ac:dyDescent="0.2">
      <c r="A3" s="12" t="s">
        <v>451</v>
      </c>
      <c r="B3" s="13"/>
      <c r="C3" s="14"/>
      <c r="D3" s="74"/>
      <c r="G3" s="142"/>
      <c r="K3" s="71"/>
    </row>
    <row r="4" spans="1:13" ht="12" customHeight="1" x14ac:dyDescent="0.2">
      <c r="A4" s="12" t="s">
        <v>449</v>
      </c>
      <c r="B4" s="13"/>
      <c r="C4" s="14"/>
      <c r="D4" s="74"/>
      <c r="G4" s="142"/>
      <c r="H4" s="435"/>
      <c r="I4" s="435"/>
      <c r="J4" s="435"/>
      <c r="K4" s="435"/>
      <c r="L4" s="3"/>
      <c r="M4" s="2"/>
    </row>
    <row r="5" spans="1:13" ht="12" customHeight="1" x14ac:dyDescent="0.2">
      <c r="A5" s="12" t="s">
        <v>210</v>
      </c>
      <c r="B5" s="13"/>
      <c r="C5" s="14"/>
      <c r="D5" s="143"/>
      <c r="G5" s="142"/>
      <c r="L5" s="3"/>
      <c r="M5" s="2"/>
    </row>
    <row r="6" spans="1:13" ht="12" customHeight="1" thickBot="1" x14ac:dyDescent="0.25">
      <c r="A6" s="84" t="s">
        <v>450</v>
      </c>
      <c r="B6" s="77"/>
      <c r="C6" s="78"/>
      <c r="D6" s="144"/>
      <c r="G6" s="142"/>
      <c r="L6" s="3"/>
      <c r="M6" s="2"/>
    </row>
    <row r="7" spans="1:13" ht="6.95" customHeight="1" thickBot="1" x14ac:dyDescent="0.25">
      <c r="A7" s="85"/>
      <c r="D7" s="86"/>
      <c r="G7" s="142"/>
      <c r="L7" s="3"/>
      <c r="M7" s="2"/>
    </row>
    <row r="8" spans="1:13" s="4" customFormat="1" ht="15.75" customHeight="1" x14ac:dyDescent="0.25">
      <c r="A8" s="457" t="s">
        <v>515</v>
      </c>
      <c r="B8" s="458"/>
      <c r="C8" s="458"/>
      <c r="D8" s="459"/>
      <c r="F8" s="145"/>
      <c r="H8" s="145"/>
      <c r="K8" s="5"/>
    </row>
    <row r="9" spans="1:13" s="4" customFormat="1" ht="15" customHeight="1" x14ac:dyDescent="0.25">
      <c r="A9" s="87" t="str">
        <f>'Construction Bond Form'!A16</f>
        <v>A2</v>
      </c>
      <c r="B9" s="51" t="str">
        <f>'Construction Bond Form'!B16</f>
        <v>Clearing &amp; Grubbing (Excludes Building Demo)</v>
      </c>
      <c r="C9" s="52" t="str">
        <f>'Construction Bond Form'!C16</f>
        <v>AC</v>
      </c>
      <c r="D9" s="88" t="s">
        <v>499</v>
      </c>
      <c r="F9" s="145"/>
      <c r="H9" s="145"/>
      <c r="K9" s="5"/>
    </row>
    <row r="10" spans="1:13" s="4" customFormat="1" ht="15" customHeight="1" x14ac:dyDescent="0.25">
      <c r="A10" s="89" t="str">
        <f>'Construction Bond Form'!A17</f>
        <v>A3</v>
      </c>
      <c r="B10" s="53" t="str">
        <f>'Construction Bond Form'!B17</f>
        <v>Demolition &amp; Disposal (Building materials, Conc, Asph, etc.)</v>
      </c>
      <c r="C10" s="26" t="str">
        <f>'Construction Bond Form'!C17</f>
        <v>PIC</v>
      </c>
      <c r="D10" s="90" t="s">
        <v>516</v>
      </c>
      <c r="F10" s="145"/>
      <c r="H10" s="145"/>
      <c r="K10" s="5"/>
    </row>
    <row r="11" spans="1:13" s="4" customFormat="1" ht="15" customHeight="1" x14ac:dyDescent="0.25">
      <c r="A11" s="89" t="s">
        <v>433</v>
      </c>
      <c r="B11" s="53" t="s">
        <v>478</v>
      </c>
      <c r="C11" s="26" t="s">
        <v>96</v>
      </c>
      <c r="D11" s="90" t="s">
        <v>517</v>
      </c>
      <c r="F11" s="145"/>
      <c r="H11" s="145"/>
      <c r="K11" s="5"/>
    </row>
    <row r="12" spans="1:13" s="4" customFormat="1" ht="15" customHeight="1" x14ac:dyDescent="0.25">
      <c r="A12" s="91" t="s">
        <v>453</v>
      </c>
      <c r="B12" s="54" t="s">
        <v>470</v>
      </c>
      <c r="C12" s="27" t="s">
        <v>96</v>
      </c>
      <c r="D12" s="92" t="s">
        <v>516</v>
      </c>
      <c r="F12" s="145"/>
      <c r="H12" s="145"/>
      <c r="K12" s="5"/>
    </row>
    <row r="13" spans="1:13" ht="6.95" customHeight="1" x14ac:dyDescent="0.25">
      <c r="A13" s="93"/>
      <c r="B13" s="55"/>
      <c r="D13" s="94"/>
    </row>
    <row r="14" spans="1:13" s="146" customFormat="1" ht="15" customHeight="1" x14ac:dyDescent="0.25">
      <c r="A14" s="95" t="s">
        <v>454</v>
      </c>
      <c r="B14" s="42" t="s">
        <v>470</v>
      </c>
      <c r="C14" s="72" t="s">
        <v>96</v>
      </c>
      <c r="D14" s="96" t="s">
        <v>516</v>
      </c>
    </row>
    <row r="15" spans="1:13" ht="15" customHeight="1" x14ac:dyDescent="0.25">
      <c r="A15" s="93"/>
      <c r="B15" s="56"/>
      <c r="C15" s="57"/>
      <c r="D15" s="94"/>
    </row>
    <row r="16" spans="1:13" ht="15" customHeight="1" x14ac:dyDescent="0.25">
      <c r="A16" s="97" t="str">
        <f>'Construction Bond Form'!A76</f>
        <v>C14</v>
      </c>
      <c r="B16" s="58" t="str">
        <f>'Construction Bond Form'!B76</f>
        <v>Manhole with Frame &amp; Cover (MH-1, MH-2, JB-1) ≤ 6' Depth</v>
      </c>
      <c r="C16" s="59"/>
      <c r="D16" s="98" t="s">
        <v>518</v>
      </c>
    </row>
    <row r="17" spans="1:4" ht="15" customHeight="1" x14ac:dyDescent="0.25">
      <c r="A17" s="99" t="str">
        <f>'Construction Bond Form'!A77</f>
        <v>C15</v>
      </c>
      <c r="B17" s="60" t="str">
        <f>'Construction Bond Form'!B77</f>
        <v>(MH-1 &amp; MH-2) Additional depth &gt; 6'</v>
      </c>
      <c r="C17" s="61"/>
      <c r="D17" s="100" t="s">
        <v>519</v>
      </c>
    </row>
    <row r="18" spans="1:4" ht="15" customHeight="1" x14ac:dyDescent="0.25">
      <c r="A18" s="99"/>
      <c r="B18" s="62"/>
      <c r="C18" s="29"/>
      <c r="D18" s="101" t="s">
        <v>471</v>
      </c>
    </row>
    <row r="19" spans="1:4" ht="15" customHeight="1" x14ac:dyDescent="0.25">
      <c r="A19" s="102"/>
      <c r="B19" s="62"/>
      <c r="C19" s="60"/>
      <c r="D19" s="103" t="s">
        <v>498</v>
      </c>
    </row>
    <row r="20" spans="1:4" ht="15" customHeight="1" x14ac:dyDescent="0.25">
      <c r="A20" s="102"/>
      <c r="B20" s="62"/>
      <c r="C20" s="29"/>
      <c r="D20" s="103" t="s">
        <v>510</v>
      </c>
    </row>
    <row r="21" spans="1:4" ht="15" customHeight="1" x14ac:dyDescent="0.25">
      <c r="A21" s="102"/>
      <c r="B21" s="62"/>
      <c r="C21" s="29"/>
      <c r="D21" s="104"/>
    </row>
    <row r="22" spans="1:4" ht="15" customHeight="1" x14ac:dyDescent="0.25">
      <c r="A22" s="102"/>
      <c r="B22" s="62"/>
      <c r="C22" s="29"/>
      <c r="D22" s="100" t="s">
        <v>473</v>
      </c>
    </row>
    <row r="23" spans="1:4" ht="15" customHeight="1" x14ac:dyDescent="0.25">
      <c r="A23" s="102"/>
      <c r="B23" s="62"/>
      <c r="C23" s="29"/>
      <c r="D23" s="100" t="s">
        <v>472</v>
      </c>
    </row>
    <row r="24" spans="1:4" s="146" customFormat="1" ht="15" customHeight="1" x14ac:dyDescent="0.25">
      <c r="A24" s="102"/>
      <c r="B24" s="62"/>
      <c r="C24" s="29"/>
      <c r="D24" s="100" t="s">
        <v>495</v>
      </c>
    </row>
    <row r="25" spans="1:4" s="146" customFormat="1" ht="15" customHeight="1" x14ac:dyDescent="0.25">
      <c r="A25" s="102"/>
      <c r="B25" s="62"/>
      <c r="C25" s="29"/>
      <c r="D25" s="100" t="s">
        <v>520</v>
      </c>
    </row>
    <row r="26" spans="1:4" s="146" customFormat="1" ht="15" customHeight="1" x14ac:dyDescent="0.25">
      <c r="A26" s="102"/>
      <c r="B26" s="62"/>
      <c r="C26" s="29"/>
      <c r="D26" s="103" t="s">
        <v>496</v>
      </c>
    </row>
    <row r="27" spans="1:4" ht="15" customHeight="1" x14ac:dyDescent="0.25">
      <c r="A27" s="102"/>
      <c r="B27" s="62"/>
      <c r="C27" s="29"/>
      <c r="D27" s="104"/>
    </row>
    <row r="28" spans="1:4" ht="17.25" customHeight="1" x14ac:dyDescent="0.25">
      <c r="A28" s="102"/>
      <c r="B28" s="62"/>
      <c r="C28" s="29"/>
      <c r="D28" s="103" t="s">
        <v>497</v>
      </c>
    </row>
    <row r="29" spans="1:4" ht="36" customHeight="1" x14ac:dyDescent="0.25">
      <c r="A29" s="99" t="s">
        <v>309</v>
      </c>
      <c r="B29" s="28" t="s">
        <v>64</v>
      </c>
      <c r="C29" s="29" t="s">
        <v>96</v>
      </c>
      <c r="D29" s="100" t="s">
        <v>500</v>
      </c>
    </row>
    <row r="30" spans="1:4" ht="15" customHeight="1" x14ac:dyDescent="0.25">
      <c r="A30" s="99" t="s">
        <v>455</v>
      </c>
      <c r="B30" s="43" t="s">
        <v>470</v>
      </c>
      <c r="C30" s="29" t="s">
        <v>96</v>
      </c>
      <c r="D30" s="100" t="s">
        <v>521</v>
      </c>
    </row>
    <row r="31" spans="1:4" ht="15" customHeight="1" x14ac:dyDescent="0.25">
      <c r="A31" s="105" t="s">
        <v>456</v>
      </c>
      <c r="B31" s="44" t="s">
        <v>470</v>
      </c>
      <c r="C31" s="30" t="s">
        <v>96</v>
      </c>
      <c r="D31" s="106" t="s">
        <v>521</v>
      </c>
    </row>
    <row r="32" spans="1:4" ht="15" customHeight="1" x14ac:dyDescent="0.25">
      <c r="A32" s="93"/>
      <c r="B32" s="63"/>
      <c r="C32" s="24"/>
      <c r="D32" s="86"/>
    </row>
    <row r="33" spans="1:4" ht="15" customHeight="1" x14ac:dyDescent="0.25">
      <c r="A33" s="107" t="str">
        <f>'Construction Bond Form'!A139</f>
        <v>D21</v>
      </c>
      <c r="B33" s="64" t="str">
        <f>'Construction Bond Form'!B139</f>
        <v>4' Dia. Manhole (W/Frame &amp; Cover) ≤ 8' Depth</v>
      </c>
      <c r="C33" s="65"/>
      <c r="D33" s="108" t="s">
        <v>511</v>
      </c>
    </row>
    <row r="34" spans="1:4" ht="15" customHeight="1" x14ac:dyDescent="0.25">
      <c r="A34" s="109" t="str">
        <f>'Construction Bond Form'!A140</f>
        <v>D22</v>
      </c>
      <c r="B34" s="66" t="str">
        <f>'Construction Bond Form'!B140</f>
        <v>Additional depth greater than 8'</v>
      </c>
      <c r="C34" s="67"/>
      <c r="D34" s="110" t="s">
        <v>519</v>
      </c>
    </row>
    <row r="35" spans="1:4" ht="15" customHeight="1" x14ac:dyDescent="0.25">
      <c r="A35" s="109"/>
      <c r="B35" s="68"/>
      <c r="C35" s="32"/>
      <c r="D35" s="111" t="s">
        <v>471</v>
      </c>
    </row>
    <row r="36" spans="1:4" ht="15" customHeight="1" x14ac:dyDescent="0.25">
      <c r="A36" s="112"/>
      <c r="B36" s="68"/>
      <c r="C36" s="66"/>
      <c r="D36" s="113" t="s">
        <v>512</v>
      </c>
    </row>
    <row r="37" spans="1:4" ht="15" customHeight="1" x14ac:dyDescent="0.25">
      <c r="A37" s="112"/>
      <c r="B37" s="68"/>
      <c r="C37" s="32"/>
      <c r="D37" s="113" t="s">
        <v>513</v>
      </c>
    </row>
    <row r="38" spans="1:4" ht="15" customHeight="1" x14ac:dyDescent="0.25">
      <c r="A38" s="112"/>
      <c r="B38" s="68"/>
      <c r="C38" s="32"/>
      <c r="D38" s="114"/>
    </row>
    <row r="39" spans="1:4" ht="15" customHeight="1" x14ac:dyDescent="0.25">
      <c r="A39" s="112"/>
      <c r="B39" s="68"/>
      <c r="C39" s="32"/>
      <c r="D39" s="110" t="s">
        <v>473</v>
      </c>
    </row>
    <row r="40" spans="1:4" ht="15" customHeight="1" x14ac:dyDescent="0.25">
      <c r="A40" s="112"/>
      <c r="B40" s="68"/>
      <c r="C40" s="32"/>
      <c r="D40" s="110" t="s">
        <v>472</v>
      </c>
    </row>
    <row r="41" spans="1:4" ht="15" customHeight="1" x14ac:dyDescent="0.25">
      <c r="A41" s="112"/>
      <c r="B41" s="68"/>
      <c r="C41" s="32"/>
      <c r="D41" s="110" t="s">
        <v>474</v>
      </c>
    </row>
    <row r="42" spans="1:4" ht="15" customHeight="1" x14ac:dyDescent="0.25">
      <c r="A42" s="112"/>
      <c r="B42" s="68"/>
      <c r="C42" s="32"/>
      <c r="D42" s="110" t="s">
        <v>522</v>
      </c>
    </row>
    <row r="43" spans="1:4" ht="15" customHeight="1" x14ac:dyDescent="0.25">
      <c r="A43" s="112"/>
      <c r="B43" s="68"/>
      <c r="C43" s="32"/>
      <c r="D43" s="113" t="s">
        <v>475</v>
      </c>
    </row>
    <row r="44" spans="1:4" ht="15" customHeight="1" x14ac:dyDescent="0.25">
      <c r="A44" s="112"/>
      <c r="B44" s="68"/>
      <c r="C44" s="32"/>
      <c r="D44" s="114"/>
    </row>
    <row r="45" spans="1:4" ht="15" customHeight="1" x14ac:dyDescent="0.25">
      <c r="A45" s="112"/>
      <c r="B45" s="68"/>
      <c r="C45" s="32"/>
      <c r="D45" s="113" t="s">
        <v>476</v>
      </c>
    </row>
    <row r="46" spans="1:4" ht="30" customHeight="1" x14ac:dyDescent="0.25">
      <c r="A46" s="112"/>
      <c r="B46" s="68"/>
      <c r="C46" s="45"/>
      <c r="D46" s="114"/>
    </row>
    <row r="47" spans="1:4" ht="15" customHeight="1" x14ac:dyDescent="0.25">
      <c r="A47" s="112"/>
      <c r="B47" s="45"/>
      <c r="C47" s="32"/>
      <c r="D47" s="114"/>
    </row>
    <row r="48" spans="1:4" ht="36" customHeight="1" x14ac:dyDescent="0.25">
      <c r="A48" s="109" t="s">
        <v>344</v>
      </c>
      <c r="B48" s="31" t="s">
        <v>523</v>
      </c>
      <c r="C48" s="32" t="s">
        <v>96</v>
      </c>
      <c r="D48" s="110" t="s">
        <v>501</v>
      </c>
    </row>
    <row r="49" spans="1:4" ht="38.25" customHeight="1" x14ac:dyDescent="0.25">
      <c r="A49" s="109" t="s">
        <v>345</v>
      </c>
      <c r="B49" s="31" t="s">
        <v>502</v>
      </c>
      <c r="C49" s="32" t="s">
        <v>96</v>
      </c>
      <c r="D49" s="110" t="s">
        <v>501</v>
      </c>
    </row>
    <row r="50" spans="1:4" ht="15" customHeight="1" x14ac:dyDescent="0.25">
      <c r="A50" s="109" t="s">
        <v>346</v>
      </c>
      <c r="B50" s="33" t="s">
        <v>97</v>
      </c>
      <c r="C50" s="32" t="s">
        <v>96</v>
      </c>
      <c r="D50" s="110" t="s">
        <v>500</v>
      </c>
    </row>
    <row r="51" spans="1:4" ht="15" customHeight="1" x14ac:dyDescent="0.25">
      <c r="A51" s="109" t="s">
        <v>352</v>
      </c>
      <c r="B51" s="45" t="s">
        <v>102</v>
      </c>
      <c r="C51" s="32" t="s">
        <v>96</v>
      </c>
      <c r="D51" s="110" t="s">
        <v>503</v>
      </c>
    </row>
    <row r="52" spans="1:4" ht="15" customHeight="1" x14ac:dyDescent="0.25">
      <c r="A52" s="115" t="s">
        <v>457</v>
      </c>
      <c r="B52" s="46" t="s">
        <v>470</v>
      </c>
      <c r="C52" s="34" t="s">
        <v>96</v>
      </c>
      <c r="D52" s="116" t="s">
        <v>521</v>
      </c>
    </row>
    <row r="53" spans="1:4" ht="15" customHeight="1" x14ac:dyDescent="0.25">
      <c r="A53" s="93"/>
      <c r="D53" s="86"/>
    </row>
    <row r="54" spans="1:4" ht="15" customHeight="1" x14ac:dyDescent="0.25">
      <c r="A54" s="117" t="s">
        <v>368</v>
      </c>
      <c r="B54" s="35" t="s">
        <v>127</v>
      </c>
      <c r="C54" s="36" t="s">
        <v>98</v>
      </c>
      <c r="D54" s="118" t="s">
        <v>504</v>
      </c>
    </row>
    <row r="55" spans="1:4" ht="15" customHeight="1" x14ac:dyDescent="0.25">
      <c r="A55" s="93"/>
      <c r="D55" s="86"/>
    </row>
    <row r="56" spans="1:4" ht="15" customHeight="1" x14ac:dyDescent="0.25">
      <c r="A56" s="119" t="s">
        <v>458</v>
      </c>
      <c r="B56" s="47" t="s">
        <v>470</v>
      </c>
      <c r="C56" s="37" t="s">
        <v>96</v>
      </c>
      <c r="D56" s="120" t="s">
        <v>521</v>
      </c>
    </row>
    <row r="57" spans="1:4" ht="15" customHeight="1" x14ac:dyDescent="0.25">
      <c r="A57" s="121" t="s">
        <v>459</v>
      </c>
      <c r="B57" s="48" t="s">
        <v>470</v>
      </c>
      <c r="C57" s="38" t="s">
        <v>96</v>
      </c>
      <c r="D57" s="122" t="s">
        <v>521</v>
      </c>
    </row>
    <row r="58" spans="1:4" ht="15" customHeight="1" x14ac:dyDescent="0.25">
      <c r="A58" s="93"/>
      <c r="D58" s="86"/>
    </row>
    <row r="59" spans="1:4" s="146" customFormat="1" ht="15" customHeight="1" x14ac:dyDescent="0.25">
      <c r="A59" s="123" t="s">
        <v>460</v>
      </c>
      <c r="B59" s="49" t="s">
        <v>470</v>
      </c>
      <c r="C59" s="39" t="s">
        <v>96</v>
      </c>
      <c r="D59" s="124" t="s">
        <v>521</v>
      </c>
    </row>
    <row r="60" spans="1:4" s="146" customFormat="1" ht="12.75" customHeight="1" x14ac:dyDescent="0.25">
      <c r="A60" s="125" t="s">
        <v>461</v>
      </c>
      <c r="B60" s="50" t="s">
        <v>470</v>
      </c>
      <c r="C60" s="40" t="s">
        <v>96</v>
      </c>
      <c r="D60" s="126" t="s">
        <v>521</v>
      </c>
    </row>
    <row r="61" spans="1:4" s="146" customFormat="1" ht="15" customHeight="1" x14ac:dyDescent="0.25">
      <c r="A61" s="139" t="s">
        <v>462</v>
      </c>
      <c r="B61" s="140" t="s">
        <v>470</v>
      </c>
      <c r="C61" s="41" t="s">
        <v>96</v>
      </c>
      <c r="D61" s="141" t="s">
        <v>521</v>
      </c>
    </row>
    <row r="62" spans="1:4" ht="15" customHeight="1" x14ac:dyDescent="0.25">
      <c r="A62" s="93"/>
      <c r="D62" s="86"/>
    </row>
    <row r="63" spans="1:4" ht="15" customHeight="1" x14ac:dyDescent="0.25">
      <c r="A63" s="136" t="s">
        <v>236</v>
      </c>
      <c r="B63" s="137"/>
      <c r="C63" s="137"/>
      <c r="D63" s="138"/>
    </row>
    <row r="64" spans="1:4" ht="15" customHeight="1" x14ac:dyDescent="0.25">
      <c r="A64" s="460" t="s">
        <v>205</v>
      </c>
      <c r="B64" s="461"/>
      <c r="C64" s="70"/>
      <c r="D64" s="127"/>
    </row>
    <row r="65" spans="1:4" ht="15" customHeight="1" x14ac:dyDescent="0.25">
      <c r="A65" s="128"/>
      <c r="B65" s="73" t="s">
        <v>492</v>
      </c>
      <c r="C65" s="70" t="s">
        <v>22</v>
      </c>
      <c r="D65" s="129" t="s">
        <v>505</v>
      </c>
    </row>
    <row r="66" spans="1:4" ht="15" customHeight="1" x14ac:dyDescent="0.25">
      <c r="A66" s="128"/>
      <c r="B66" s="73" t="s">
        <v>206</v>
      </c>
      <c r="C66" s="70" t="s">
        <v>207</v>
      </c>
      <c r="D66" s="129" t="s">
        <v>506</v>
      </c>
    </row>
    <row r="67" spans="1:4" ht="15" customHeight="1" x14ac:dyDescent="0.25">
      <c r="A67" s="460" t="s">
        <v>208</v>
      </c>
      <c r="B67" s="461"/>
      <c r="C67" s="70"/>
      <c r="D67" s="127"/>
    </row>
    <row r="68" spans="1:4" ht="15" customHeight="1" x14ac:dyDescent="0.25">
      <c r="A68" s="128"/>
      <c r="B68" s="73" t="s">
        <v>493</v>
      </c>
      <c r="C68" s="70" t="s">
        <v>22</v>
      </c>
      <c r="D68" s="129" t="s">
        <v>507</v>
      </c>
    </row>
    <row r="69" spans="1:4" ht="15" customHeight="1" x14ac:dyDescent="0.25">
      <c r="A69" s="128"/>
      <c r="B69" s="73" t="s">
        <v>494</v>
      </c>
      <c r="C69" s="70" t="s">
        <v>207</v>
      </c>
      <c r="D69" s="129" t="s">
        <v>508</v>
      </c>
    </row>
    <row r="70" spans="1:4" ht="15" customHeight="1" x14ac:dyDescent="0.25">
      <c r="A70" s="130"/>
      <c r="B70" s="69"/>
      <c r="C70" s="70"/>
      <c r="D70" s="131"/>
    </row>
    <row r="71" spans="1:4" ht="15" customHeight="1" x14ac:dyDescent="0.25">
      <c r="A71" s="454" t="s">
        <v>167</v>
      </c>
      <c r="B71" s="455"/>
      <c r="C71" s="70" t="s">
        <v>96</v>
      </c>
      <c r="D71" s="129" t="s">
        <v>504</v>
      </c>
    </row>
    <row r="72" spans="1:4" ht="15" customHeight="1" x14ac:dyDescent="0.25">
      <c r="A72" s="454" t="s">
        <v>178</v>
      </c>
      <c r="B72" s="455"/>
      <c r="C72" s="70" t="s">
        <v>96</v>
      </c>
      <c r="D72" s="129" t="s">
        <v>509</v>
      </c>
    </row>
    <row r="73" spans="1:4" ht="15" customHeight="1" x14ac:dyDescent="0.25">
      <c r="A73" s="130"/>
      <c r="B73" s="69"/>
      <c r="C73" s="70"/>
      <c r="D73" s="131"/>
    </row>
    <row r="74" spans="1:4" ht="15" customHeight="1" x14ac:dyDescent="0.25">
      <c r="A74" s="454" t="s">
        <v>524</v>
      </c>
      <c r="B74" s="455"/>
      <c r="C74" s="455"/>
      <c r="D74" s="456"/>
    </row>
    <row r="75" spans="1:4" s="146" customFormat="1" ht="31.5" customHeight="1" x14ac:dyDescent="0.25">
      <c r="A75" s="132"/>
      <c r="B75" s="133" t="s">
        <v>525</v>
      </c>
      <c r="C75" s="134" t="s">
        <v>98</v>
      </c>
      <c r="D75" s="135" t="s">
        <v>516</v>
      </c>
    </row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</sheetData>
  <sheetProtection selectLockedCells="1"/>
  <mergeCells count="8">
    <mergeCell ref="H4:K4"/>
    <mergeCell ref="A74:B74"/>
    <mergeCell ref="C74:D74"/>
    <mergeCell ref="A8:D8"/>
    <mergeCell ref="A64:B64"/>
    <mergeCell ref="A67:B67"/>
    <mergeCell ref="A71:B71"/>
    <mergeCell ref="A72:B72"/>
  </mergeCells>
  <conditionalFormatting sqref="D64 D67">
    <cfRule type="cellIs" dxfId="0" priority="1" operator="equal">
      <formula>0</formula>
    </cfRule>
  </conditionalFormatting>
  <printOptions horizontalCentered="1"/>
  <pageMargins left="0.25" right="0.25" top="1.5" bottom="0.5" header="0.5" footer="0.25"/>
  <pageSetup scale="72" orientation="landscape" r:id="rId1"/>
  <headerFooter>
    <oddHeader>&amp;L&amp;"Arial Narrow,Bold"   &amp;UFrederick County Virginia - Dept. of Planning and Development&amp;10&amp;U
   &amp;"Arial Narrow,Regular"107 N. Kent St., Suite 202, Winchester, VA. 22601 Tel (540) 665-5651  Fax (540) 665-6395&amp;U
&amp;R&amp;G</oddHeader>
    <oddFooter>&amp;L&amp;"-,Italic"&amp;9&amp;K01+034(Ver. 2023.1)&amp;C&amp;P OF &amp;N</oddFooter>
  </headerFooter>
  <rowBreaks count="1" manualBreakCount="1">
    <brk id="75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Construction Bond Form</vt:lpstr>
      <vt:lpstr>E&amp;S Bond Form</vt:lpstr>
      <vt:lpstr>Instructions</vt:lpstr>
      <vt:lpstr>'Construction Bond Form'!Print_Area</vt:lpstr>
      <vt:lpstr>'E&amp;S Bond Form'!Print_Area</vt:lpstr>
      <vt:lpstr>Instructions!Print_Area</vt:lpstr>
      <vt:lpstr>'Construction Bond Form'!Print_Titles</vt:lpstr>
      <vt:lpstr>'E&amp;S Bond Form'!Print_Titles</vt:lpstr>
    </vt:vector>
  </TitlesOfParts>
  <Company>Pennoni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Mulholland</dc:creator>
  <cp:lastModifiedBy>Wyatt Pearson</cp:lastModifiedBy>
  <cp:lastPrinted>2023-09-26T12:15:43Z</cp:lastPrinted>
  <dcterms:created xsi:type="dcterms:W3CDTF">2022-12-19T13:40:33Z</dcterms:created>
  <dcterms:modified xsi:type="dcterms:W3CDTF">2024-01-31T18:31:07Z</dcterms:modified>
</cp:coreProperties>
</file>